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05" windowWidth="20730" windowHeight="9975" activeTab="0"/>
  </bookViews>
  <sheets>
    <sheet name="Simulação" sheetId="1" r:id="rId1"/>
    <sheet name="Ajuda" sheetId="2" r:id="rId2"/>
  </sheets>
  <definedNames>
    <definedName name="_xlfn.QUARTILE.EXC" hidden="1">#NAME?</definedName>
  </definedNames>
  <calcPr fullCalcOnLoad="1"/>
</workbook>
</file>

<file path=xl/comments1.xml><?xml version="1.0" encoding="utf-8"?>
<comments xmlns="http://schemas.openxmlformats.org/spreadsheetml/2006/main">
  <authors>
    <author>J.Falc?o</author>
  </authors>
  <commentList>
    <comment ref="D4" authorId="0">
      <text>
        <r>
          <rPr>
            <b/>
            <sz val="9"/>
            <rFont val="Tahoma"/>
            <family val="2"/>
          </rPr>
          <t>J.Falcão:
                   TUTORIAL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Linha 4</t>
        </r>
        <r>
          <rPr>
            <sz val="9"/>
            <rFont val="Tahoma"/>
            <family val="2"/>
          </rPr>
          <t xml:space="preserve"> - Informar o Nome do trabalhador. (preenchimento obrigatório)
</t>
        </r>
        <r>
          <rPr>
            <b/>
            <sz val="9"/>
            <rFont val="Tahoma"/>
            <family val="2"/>
          </rPr>
          <t>Linha 5</t>
        </r>
        <r>
          <rPr>
            <sz val="9"/>
            <rFont val="Tahoma"/>
            <family val="2"/>
          </rPr>
          <t xml:space="preserve"> - Informar o Sexo: 1 Homem ou  2 Mulher. (preenchimento obrigatório)
</t>
        </r>
        <r>
          <rPr>
            <b/>
            <sz val="9"/>
            <rFont val="Tahoma"/>
            <family val="2"/>
          </rPr>
          <t>Linha 6</t>
        </r>
        <r>
          <rPr>
            <sz val="9"/>
            <rFont val="Tahoma"/>
            <family val="2"/>
          </rPr>
          <t xml:space="preserve"> - Informar Data de Nascimento. (preenchimento obrigatório)
</t>
        </r>
        <r>
          <rPr>
            <b/>
            <sz val="9"/>
            <rFont val="Tahoma"/>
            <family val="2"/>
          </rPr>
          <t>Linha 8</t>
        </r>
        <r>
          <rPr>
            <sz val="9"/>
            <rFont val="Tahoma"/>
            <family val="2"/>
          </rPr>
          <t xml:space="preserve"> - Informar o Nº</t>
        </r>
        <r>
          <rPr>
            <b/>
            <sz val="9"/>
            <rFont val="Tahoma"/>
            <family val="2"/>
          </rPr>
          <t xml:space="preserve"> PIS/PASEP.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Linhas 13 a 32</t>
        </r>
        <r>
          <rPr>
            <sz val="9"/>
            <rFont val="Tahoma"/>
            <family val="2"/>
          </rPr>
          <t xml:space="preserve"> - Informar Data de Admissão e Data de Demissão. (preenchimento obrigatório)</t>
        </r>
      </text>
    </comment>
    <comment ref="D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Optativo: Informar o Nº PIS/PASEP</t>
        </r>
      </text>
    </comment>
    <comment ref="D1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Data automática</t>
        </r>
      </text>
    </comment>
    <comment ref="E1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D1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1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2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1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2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Prenchimento obrigatório informar 1 ou 2.</t>
        </r>
      </text>
    </comment>
    <comment ref="D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Obrigatorio informar 
Data Nascimento</t>
        </r>
      </text>
    </comment>
    <comment ref="D1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E1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1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2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1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2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</commentList>
</comments>
</file>

<file path=xl/sharedStrings.xml><?xml version="1.0" encoding="utf-8"?>
<sst xmlns="http://schemas.openxmlformats.org/spreadsheetml/2006/main" count="115" uniqueCount="100">
  <si>
    <t>Nome:</t>
  </si>
  <si>
    <t>D.N:</t>
  </si>
  <si>
    <t>Idade:</t>
  </si>
  <si>
    <t>Idade</t>
  </si>
  <si>
    <t>Sexo</t>
  </si>
  <si>
    <t>PIS/PASEP</t>
  </si>
  <si>
    <t>Data da Simulação</t>
  </si>
  <si>
    <t>Vínculo Empregatício</t>
  </si>
  <si>
    <t>Admissão</t>
  </si>
  <si>
    <t>Demissão</t>
  </si>
  <si>
    <t>Anos</t>
  </si>
  <si>
    <t>Meses</t>
  </si>
  <si>
    <t>Dias</t>
  </si>
  <si>
    <t>DATA/HOJE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</si>
  <si>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</si>
  <si>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</si>
  <si>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</si>
  <si>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</si>
  <si>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</si>
  <si>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</si>
  <si>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</si>
  <si>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</si>
  <si>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</si>
  <si>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</si>
  <si>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</si>
  <si>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</si>
  <si>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</si>
  <si>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</si>
  <si>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ANOS</t>
  </si>
  <si>
    <t>15º</t>
  </si>
  <si>
    <t>MESES</t>
  </si>
  <si>
    <t>16º</t>
  </si>
  <si>
    <t>17º</t>
  </si>
  <si>
    <t>18º</t>
  </si>
  <si>
    <t>19º</t>
  </si>
  <si>
    <t>20º</t>
  </si>
  <si>
    <r>
      <t xml:space="preserve">TOTAL TEMPO DE SERVIÇO </t>
    </r>
    <r>
      <rPr>
        <b/>
        <sz val="12"/>
        <color indexed="8"/>
        <rFont val="Calibri"/>
        <family val="2"/>
      </rPr>
      <t>→</t>
    </r>
  </si>
  <si>
    <t>DIAS</t>
  </si>
  <si>
    <t>TOTAL</t>
  </si>
  <si>
    <t>Orientação</t>
  </si>
  <si>
    <t xml:space="preserve"> </t>
  </si>
  <si>
    <t>Para preencher a planilha de Simulação de Contagem de Tempo de Serviço, digite</t>
  </si>
  <si>
    <t xml:space="preserve">apenas nas células  disponivel, você terá o tempo de serviço do trabalhador. </t>
  </si>
  <si>
    <t>É permitido fazer o download da planilha, para as entidades sindicais filiadas à</t>
  </si>
  <si>
    <t>CNTI / NCST, desde que citada a fonte.</t>
  </si>
  <si>
    <t xml:space="preserve"> A simulacão de contagem de tempo de serviço deverá ser impresso em papel A4, </t>
  </si>
  <si>
    <t>preferencialmente em papel reciclado.</t>
  </si>
  <si>
    <t>Este demonstrativo é para simples conferência do tempo de serviço do trabalhador.</t>
  </si>
  <si>
    <t>Autor: Josenias Falcão Filho / e-mail: jfalcao@ftice.org.br / fone (85) 3243.6541</t>
  </si>
  <si>
    <r>
      <rPr>
        <b/>
        <sz val="8"/>
        <color indexed="63"/>
        <rFont val="Arial"/>
        <family val="2"/>
      </rPr>
      <t>Afastamento:</t>
    </r>
    <r>
      <rPr>
        <sz val="8"/>
        <color indexed="63"/>
        <rFont val="Arial"/>
        <family val="2"/>
      </rPr>
      <t xml:space="preserve"> Período em que não houve exercício de atividade remunerada dentro do vínculo. Para o cálculo do tempo de serviço este período será descontado do vínculo.</t>
    </r>
  </si>
  <si>
    <r>
      <rPr>
        <b/>
        <sz val="8"/>
        <color indexed="63"/>
        <rFont val="Arial"/>
        <family val="2"/>
      </rPr>
      <t>Período em Duplicidade:</t>
    </r>
    <r>
      <rPr>
        <sz val="8"/>
        <color indexed="63"/>
        <rFont val="Arial"/>
        <family val="2"/>
      </rPr>
      <t xml:space="preserve"> Quando dois ou mais vínculos estão compreendidos dentro do mesmo período, ou seja, são concomitantes. O período somente será considerado em um vínculo, os demais serão desconsiderados.</t>
    </r>
  </si>
  <si>
    <r>
      <rPr>
        <b/>
        <sz val="8"/>
        <color indexed="63"/>
        <rFont val="Arial"/>
        <family val="2"/>
      </rPr>
      <t xml:space="preserve">Tempo Adicional: </t>
    </r>
    <r>
      <rPr>
        <sz val="8"/>
        <color indexed="63"/>
        <rFont val="Arial"/>
        <family val="2"/>
      </rPr>
      <t xml:space="preserve">Tempo Básico de Cálculo (15, 20 ou 25 anos):  Para quem comprovadamente tenha trabalhado sob condições especiais que prejudiquem a saúde ou a integridade física, o tempo de serviço será convertido, apresentando no cálculo o tempo a ser acrescido proporcionalmente ao Tempo Básico de Cálculo - TBC (15, 20 ou 25 anos), dependendo da atividade especial exercida ou da exposição a agente nocivo.
</t>
    </r>
  </si>
  <si>
    <r>
      <rPr>
        <b/>
        <sz val="8"/>
        <color indexed="63"/>
        <rFont val="Arial"/>
        <family val="2"/>
      </rPr>
      <t>Tempo de serviço até o momento:</t>
    </r>
    <r>
      <rPr>
        <sz val="8"/>
        <color indexed="63"/>
        <rFont val="Arial"/>
        <family val="2"/>
      </rPr>
      <t xml:space="preserve">  Cálculo do tempo de serviço até a data da simulação.
</t>
    </r>
  </si>
  <si>
    <r>
      <rPr>
        <b/>
        <sz val="8"/>
        <color indexed="63"/>
        <rFont val="Arial"/>
        <family val="2"/>
      </rPr>
      <t xml:space="preserve"> Aposentadoria Integral:</t>
    </r>
    <r>
      <rPr>
        <sz val="8"/>
        <color indexed="63"/>
        <rFont val="Arial"/>
        <family val="2"/>
      </rPr>
      <t xml:space="preserve">  Tempo mínimo exigido para aposentadoria integral, conforme legislação previdenciária 30 anos para a mulher e 35 anos para o homem.
</t>
    </r>
  </si>
  <si>
    <r>
      <rPr>
        <b/>
        <sz val="8"/>
        <color indexed="63"/>
        <rFont val="Arial"/>
        <family val="2"/>
      </rPr>
      <t>Aposentadoria Proporcional:</t>
    </r>
    <r>
      <rPr>
        <sz val="8"/>
        <color indexed="63"/>
        <rFont val="Arial"/>
        <family val="2"/>
      </rPr>
      <t xml:space="preserve">  O tempo de serviço (25 anos para Mulher e 30 para Homem).</t>
    </r>
  </si>
  <si>
    <t>Nota:</t>
  </si>
  <si>
    <t>mais 1dia</t>
  </si>
  <si>
    <t>total dias</t>
  </si>
  <si>
    <t>Sexo:</t>
  </si>
  <si>
    <t>Homem</t>
  </si>
  <si>
    <t>Mulher</t>
  </si>
  <si>
    <t>1 Homem</t>
  </si>
  <si>
    <t>2 Mulher</t>
  </si>
  <si>
    <t>Atual</t>
  </si>
  <si>
    <t>Falta</t>
  </si>
  <si>
    <t>mês(es).</t>
  </si>
  <si>
    <t>dia(s).</t>
  </si>
  <si>
    <t>dias</t>
  </si>
  <si>
    <t xml:space="preserve"> Preenchimento  Obrigatório</t>
  </si>
  <si>
    <t xml:space="preserve">Linhas 12 até 41 Coluna D - Informar; Entrada e Saída pela CTPS </t>
  </si>
  <si>
    <t xml:space="preserve">Versão 2.0  em 02/03/2015 </t>
  </si>
  <si>
    <t>Linha  8 Coluna D - Informar; Nº Pis/Pasep. (Optativo)</t>
  </si>
  <si>
    <t>Linha  7 Coluna D - Idade (Cálculo Automático)</t>
  </si>
  <si>
    <t>Linha  8 Coluna D - Data do Dia (Automática)</t>
  </si>
  <si>
    <t>Linha  42 Colunas G -H - I  - Soma total do Tempo de Serviço: Anos; Meses; Dias. (Soma automática)</t>
  </si>
  <si>
    <t>Linha  4 Coluna D - Informar; Nome do trabalhador (Obrigáorio)</t>
  </si>
  <si>
    <t>Linha  5 Coluna D - Informar; Data de nascimento (Obrigatório)</t>
  </si>
  <si>
    <t>HOMEM</t>
  </si>
  <si>
    <t>MULHER</t>
  </si>
  <si>
    <t xml:space="preserve">DEMONSTRATIVO    </t>
  </si>
  <si>
    <t xml:space="preserve"> TEMPO DE SERVIÇO </t>
  </si>
  <si>
    <t>anos.</t>
  </si>
  <si>
    <t>180 meses</t>
  </si>
  <si>
    <t>Aposentadoria por Idade</t>
  </si>
  <si>
    <t>Contribuição Mínina</t>
  </si>
  <si>
    <t>01/17 a 12/18</t>
  </si>
  <si>
    <t>01/19 a 12/19</t>
  </si>
  <si>
    <t>01/20 a 12/20</t>
  </si>
  <si>
    <t>01/21 a 12/21</t>
  </si>
  <si>
    <t>NOVA REGRA 85/95 - PROGRESSIVA</t>
  </si>
  <si>
    <t>Sem o Fator</t>
  </si>
  <si>
    <t>Idade Mímina</t>
  </si>
  <si>
    <t xml:space="preserve">,informamos </t>
  </si>
  <si>
    <t>que seu tempo de contribuição é de</t>
  </si>
  <si>
    <t>até 12/2016</t>
  </si>
  <si>
    <t>01/22 a 12/22</t>
  </si>
  <si>
    <t>soma idade + tempo de serviço</t>
  </si>
  <si>
    <t>fator</t>
  </si>
  <si>
    <t>85/95 nº de pontos. Idade+tempo de contribuição</t>
  </si>
  <si>
    <r>
      <t>E</t>
    </r>
    <r>
      <rPr>
        <b/>
        <sz val="8"/>
        <color indexed="8"/>
        <rFont val="Arial"/>
        <family val="2"/>
      </rPr>
      <t>laborado por: Josenias Falcão Filho. Email: jfalcao@ftice.org.br - Validade até 31/12/2016-Versão 2.0.0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</si>
</sst>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0"/>
    <numFmt numFmtId="165" formatCode="[$-416]dddd\,\ d&quot; de &quot;mmmm&quot; de &quot;yyyy"/>
    <numFmt numFmtId="166" formatCode="0.000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sz val="10"/>
      <color indexed="63"/>
      <name val="Consolas"/>
      <family val="3"/>
    </font>
    <font>
      <b/>
      <sz val="10.5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.6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.5"/>
      <color theme="1"/>
      <name val="Calibri"/>
      <family val="2"/>
    </font>
    <font>
      <sz val="10"/>
      <color rgb="FF333333"/>
      <name val="Consolas"/>
      <family val="3"/>
    </font>
    <font>
      <b/>
      <sz val="10.5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303030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.6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60" fillId="0" borderId="0" xfId="0" applyFont="1" applyAlignment="1" applyProtection="1">
      <alignment vertical="top" textRotation="90" wrapText="1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164" fontId="61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59" fillId="33" borderId="1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9" fillId="34" borderId="0" xfId="0" applyFont="1" applyFill="1" applyBorder="1" applyAlignment="1" applyProtection="1">
      <alignment/>
      <protection/>
    </xf>
    <xf numFmtId="0" fontId="59" fillId="35" borderId="10" xfId="0" applyFont="1" applyFill="1" applyBorder="1" applyAlignment="1" applyProtection="1">
      <alignment horizontal="center" vertical="center"/>
      <protection/>
    </xf>
    <xf numFmtId="0" fontId="59" fillId="35" borderId="12" xfId="0" applyFont="1" applyFill="1" applyBorder="1" applyAlignment="1" applyProtection="1">
      <alignment horizontal="center" vertical="center"/>
      <protection/>
    </xf>
    <xf numFmtId="0" fontId="59" fillId="34" borderId="0" xfId="0" applyFont="1" applyFill="1" applyBorder="1" applyAlignment="1" applyProtection="1">
      <alignment horizontal="center" vertical="center"/>
      <protection/>
    </xf>
    <xf numFmtId="0" fontId="62" fillId="16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vertical="center"/>
      <protection/>
    </xf>
    <xf numFmtId="0" fontId="63" fillId="36" borderId="0" xfId="0" applyFont="1" applyFill="1" applyBorder="1" applyAlignment="1" applyProtection="1">
      <alignment horizontal="center" vertical="center"/>
      <protection/>
    </xf>
    <xf numFmtId="0" fontId="63" fillId="36" borderId="13" xfId="0" applyFont="1" applyFill="1" applyBorder="1" applyAlignment="1" applyProtection="1">
      <alignment horizontal="center" vertical="center"/>
      <protection/>
    </xf>
    <xf numFmtId="0" fontId="59" fillId="36" borderId="10" xfId="0" applyFont="1" applyFill="1" applyBorder="1" applyAlignment="1" applyProtection="1">
      <alignment horizontal="center" vertical="center"/>
      <protection/>
    </xf>
    <xf numFmtId="0" fontId="59" fillId="36" borderId="11" xfId="0" applyFont="1" applyFill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/>
      <protection/>
    </xf>
    <xf numFmtId="14" fontId="0" fillId="0" borderId="17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164" fontId="63" fillId="16" borderId="11" xfId="0" applyNumberFormat="1" applyFont="1" applyFill="1" applyBorder="1" applyAlignment="1" applyProtection="1">
      <alignment horizontal="center" vertical="center"/>
      <protection/>
    </xf>
    <xf numFmtId="164" fontId="63" fillId="16" borderId="19" xfId="0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64" fontId="61" fillId="0" borderId="11" xfId="0" applyNumberFormat="1" applyFont="1" applyBorder="1" applyAlignment="1" applyProtection="1">
      <alignment horizontal="center" vertical="center"/>
      <protection/>
    </xf>
    <xf numFmtId="164" fontId="61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left"/>
    </xf>
    <xf numFmtId="0" fontId="7" fillId="6" borderId="0" xfId="0" applyFont="1" applyFill="1" applyAlignment="1">
      <alignment/>
    </xf>
    <xf numFmtId="0" fontId="64" fillId="6" borderId="0" xfId="0" applyFont="1" applyFill="1" applyBorder="1" applyAlignment="1">
      <alignment vertical="center" wrapText="1"/>
    </xf>
    <xf numFmtId="0" fontId="64" fillId="6" borderId="0" xfId="0" applyFont="1" applyFill="1" applyBorder="1" applyAlignment="1">
      <alignment horizontal="left" vertical="center" wrapText="1"/>
    </xf>
    <xf numFmtId="0" fontId="65" fillId="6" borderId="0" xfId="0" applyFont="1" applyFill="1" applyBorder="1" applyAlignment="1">
      <alignment vertical="center" wrapText="1"/>
    </xf>
    <xf numFmtId="0" fontId="5" fillId="6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0" fillId="0" borderId="10" xfId="0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64" fontId="0" fillId="0" borderId="23" xfId="0" applyNumberForma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24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63" fillId="16" borderId="11" xfId="0" applyFont="1" applyFill="1" applyBorder="1" applyAlignment="1" applyProtection="1">
      <alignment horizontal="center" vertical="center"/>
      <protection/>
    </xf>
    <xf numFmtId="0" fontId="63" fillId="16" borderId="19" xfId="0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4" fontId="63" fillId="16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10" xfId="0" applyNumberFormat="1" applyBorder="1" applyAlignment="1" applyProtection="1">
      <alignment/>
      <protection/>
    </xf>
    <xf numFmtId="14" fontId="67" fillId="0" borderId="13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68" fillId="0" borderId="0" xfId="0" applyFont="1" applyAlignment="1" applyProtection="1">
      <alignment vertical="top"/>
      <protection/>
    </xf>
    <xf numFmtId="0" fontId="69" fillId="0" borderId="0" xfId="0" applyFont="1" applyAlignment="1" applyProtection="1">
      <alignment vertical="top"/>
      <protection/>
    </xf>
    <xf numFmtId="0" fontId="70" fillId="0" borderId="15" xfId="0" applyFont="1" applyBorder="1" applyAlignment="1" applyProtection="1">
      <alignment horizontal="right" vertical="center"/>
      <protection/>
    </xf>
    <xf numFmtId="0" fontId="59" fillId="33" borderId="24" xfId="0" applyFont="1" applyFill="1" applyBorder="1" applyAlignment="1" applyProtection="1">
      <alignment horizontal="center" vertical="center"/>
      <protection/>
    </xf>
    <xf numFmtId="0" fontId="71" fillId="16" borderId="22" xfId="0" applyFont="1" applyFill="1" applyBorder="1" applyAlignment="1" applyProtection="1">
      <alignment horizontal="left" vertical="center" wrapText="1"/>
      <protection/>
    </xf>
    <xf numFmtId="0" fontId="63" fillId="16" borderId="18" xfId="0" applyFont="1" applyFill="1" applyBorder="1" applyAlignment="1" applyProtection="1">
      <alignment horizontal="center" vertical="center"/>
      <protection/>
    </xf>
    <xf numFmtId="164" fontId="63" fillId="16" borderId="2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Border="1" applyAlignment="1" applyProtection="1">
      <alignment horizontal="center" vertical="center"/>
      <protection/>
    </xf>
    <xf numFmtId="164" fontId="0" fillId="0" borderId="17" xfId="0" applyNumberFormat="1" applyBorder="1" applyAlignment="1" applyProtection="1">
      <alignment horizontal="center" vertical="center"/>
      <protection/>
    </xf>
    <xf numFmtId="164" fontId="0" fillId="0" borderId="24" xfId="0" applyNumberFormat="1" applyBorder="1" applyAlignment="1" applyProtection="1">
      <alignment horizontal="center" vertical="center"/>
      <protection/>
    </xf>
    <xf numFmtId="0" fontId="71" fillId="16" borderId="18" xfId="0" applyFont="1" applyFill="1" applyBorder="1" applyAlignment="1" applyProtection="1">
      <alignment vertical="center" wrapText="1"/>
      <protection/>
    </xf>
    <xf numFmtId="0" fontId="63" fillId="16" borderId="15" xfId="0" applyFont="1" applyFill="1" applyBorder="1" applyAlignment="1" applyProtection="1">
      <alignment vertical="center"/>
      <protection/>
    </xf>
    <xf numFmtId="0" fontId="63" fillId="16" borderId="20" xfId="0" applyFont="1" applyFill="1" applyBorder="1" applyAlignment="1" applyProtection="1">
      <alignment vertical="center"/>
      <protection/>
    </xf>
    <xf numFmtId="0" fontId="59" fillId="35" borderId="24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/>
    </xf>
    <xf numFmtId="164" fontId="72" fillId="33" borderId="11" xfId="0" applyNumberFormat="1" applyFont="1" applyFill="1" applyBorder="1" applyAlignment="1" applyProtection="1">
      <alignment horizontal="center" vertical="center"/>
      <protection/>
    </xf>
    <xf numFmtId="164" fontId="72" fillId="33" borderId="10" xfId="0" applyNumberFormat="1" applyFont="1" applyFill="1" applyBorder="1" applyAlignment="1" applyProtection="1">
      <alignment horizontal="center" vertical="center"/>
      <protection/>
    </xf>
    <xf numFmtId="0" fontId="72" fillId="0" borderId="16" xfId="0" applyNumberFormat="1" applyFont="1" applyBorder="1" applyAlignment="1" applyProtection="1">
      <alignment/>
      <protection/>
    </xf>
    <xf numFmtId="0" fontId="73" fillId="0" borderId="0" xfId="0" applyFont="1" applyAlignment="1" applyProtection="1">
      <alignment horizontal="center" vertical="center"/>
      <protection/>
    </xf>
    <xf numFmtId="0" fontId="70" fillId="0" borderId="18" xfId="0" applyNumberFormat="1" applyFont="1" applyBorder="1" applyAlignment="1" applyProtection="1">
      <alignment/>
      <protection/>
    </xf>
    <xf numFmtId="0" fontId="59" fillId="16" borderId="19" xfId="0" applyFont="1" applyFill="1" applyBorder="1" applyAlignment="1" applyProtection="1">
      <alignment horizontal="center" vertical="center"/>
      <protection/>
    </xf>
    <xf numFmtId="0" fontId="59" fillId="16" borderId="12" xfId="0" applyFont="1" applyFill="1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/>
      <protection/>
    </xf>
    <xf numFmtId="164" fontId="70" fillId="33" borderId="11" xfId="0" applyNumberFormat="1" applyFont="1" applyFill="1" applyBorder="1" applyAlignment="1" applyProtection="1">
      <alignment horizontal="center" vertical="center"/>
      <protection/>
    </xf>
    <xf numFmtId="164" fontId="70" fillId="33" borderId="10" xfId="0" applyNumberFormat="1" applyFont="1" applyFill="1" applyBorder="1" applyAlignment="1" applyProtection="1">
      <alignment horizontal="center" vertical="center"/>
      <protection/>
    </xf>
    <xf numFmtId="164" fontId="70" fillId="33" borderId="12" xfId="0" applyNumberFormat="1" applyFont="1" applyFill="1" applyBorder="1" applyAlignment="1" applyProtection="1">
      <alignment horizontal="center" vertical="center"/>
      <protection/>
    </xf>
    <xf numFmtId="164" fontId="70" fillId="33" borderId="20" xfId="0" applyNumberFormat="1" applyFont="1" applyFill="1" applyBorder="1" applyAlignment="1" applyProtection="1">
      <alignment horizontal="center" vertical="center"/>
      <protection/>
    </xf>
    <xf numFmtId="164" fontId="70" fillId="33" borderId="22" xfId="0" applyNumberFormat="1" applyFont="1" applyFill="1" applyBorder="1" applyAlignment="1" applyProtection="1">
      <alignment horizontal="center" vertical="center"/>
      <protection/>
    </xf>
    <xf numFmtId="164" fontId="74" fillId="35" borderId="18" xfId="0" applyNumberFormat="1" applyFont="1" applyFill="1" applyBorder="1" applyAlignment="1" applyProtection="1">
      <alignment horizontal="left" wrapText="1"/>
      <protection/>
    </xf>
    <xf numFmtId="0" fontId="67" fillId="0" borderId="15" xfId="0" applyFont="1" applyBorder="1" applyAlignment="1" applyProtection="1">
      <alignment/>
      <protection/>
    </xf>
    <xf numFmtId="164" fontId="0" fillId="0" borderId="22" xfId="0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59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4" fillId="35" borderId="20" xfId="0" applyFont="1" applyFill="1" applyBorder="1" applyAlignment="1" applyProtection="1">
      <alignment horizontal="left" vertical="top" wrapText="1"/>
      <protection/>
    </xf>
    <xf numFmtId="0" fontId="74" fillId="35" borderId="21" xfId="0" applyFont="1" applyFill="1" applyBorder="1" applyAlignment="1" applyProtection="1">
      <alignment horizontal="left" vertical="top" wrapText="1"/>
      <protection/>
    </xf>
    <xf numFmtId="0" fontId="74" fillId="35" borderId="22" xfId="0" applyFont="1" applyFill="1" applyBorder="1" applyAlignment="1" applyProtection="1">
      <alignment horizontal="left" vertical="top" wrapText="1"/>
      <protection/>
    </xf>
    <xf numFmtId="0" fontId="74" fillId="35" borderId="15" xfId="0" applyFont="1" applyFill="1" applyBorder="1" applyAlignment="1" applyProtection="1">
      <alignment horizontal="right" vertical="center" wrapText="1"/>
      <protection/>
    </xf>
    <xf numFmtId="0" fontId="74" fillId="35" borderId="16" xfId="0" applyFont="1" applyFill="1" applyBorder="1" applyAlignment="1" applyProtection="1">
      <alignment horizontal="right" vertical="center" wrapText="1"/>
      <protection/>
    </xf>
    <xf numFmtId="0" fontId="71" fillId="16" borderId="16" xfId="0" applyFont="1" applyFill="1" applyBorder="1" applyAlignment="1" applyProtection="1">
      <alignment horizontal="center" vertical="center" wrapText="1"/>
      <protection/>
    </xf>
    <xf numFmtId="0" fontId="63" fillId="16" borderId="15" xfId="0" applyFont="1" applyFill="1" applyBorder="1" applyAlignment="1" applyProtection="1">
      <alignment horizontal="right" vertical="center"/>
      <protection/>
    </xf>
    <xf numFmtId="0" fontId="63" fillId="16" borderId="16" xfId="0" applyFont="1" applyFill="1" applyBorder="1" applyAlignment="1" applyProtection="1">
      <alignment horizontal="right" vertical="center"/>
      <protection/>
    </xf>
    <xf numFmtId="0" fontId="63" fillId="16" borderId="18" xfId="0" applyFont="1" applyFill="1" applyBorder="1" applyAlignment="1" applyProtection="1">
      <alignment horizontal="right" vertical="center"/>
      <protection/>
    </xf>
    <xf numFmtId="0" fontId="75" fillId="35" borderId="11" xfId="0" applyFont="1" applyFill="1" applyBorder="1" applyAlignment="1" applyProtection="1">
      <alignment horizontal="center" vertical="center" wrapText="1"/>
      <protection/>
    </xf>
    <xf numFmtId="0" fontId="75" fillId="35" borderId="12" xfId="0" applyFont="1" applyFill="1" applyBorder="1" applyAlignment="1" applyProtection="1">
      <alignment horizontal="center" vertical="center" wrapText="1"/>
      <protection/>
    </xf>
    <xf numFmtId="0" fontId="71" fillId="16" borderId="21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/>
    </xf>
    <xf numFmtId="14" fontId="0" fillId="0" borderId="18" xfId="0" applyNumberFormat="1" applyBorder="1" applyAlignment="1" applyProtection="1">
      <alignment horizontal="center" vertical="center"/>
      <protection/>
    </xf>
    <xf numFmtId="14" fontId="0" fillId="0" borderId="20" xfId="0" applyNumberFormat="1" applyBorder="1" applyAlignment="1" applyProtection="1">
      <alignment horizontal="center" vertical="center"/>
      <protection/>
    </xf>
    <xf numFmtId="14" fontId="0" fillId="0" borderId="22" xfId="0" applyNumberFormat="1" applyBorder="1" applyAlignment="1" applyProtection="1">
      <alignment horizontal="center" vertical="center"/>
      <protection/>
    </xf>
    <xf numFmtId="0" fontId="62" fillId="33" borderId="15" xfId="0" applyFont="1" applyFill="1" applyBorder="1" applyAlignment="1" applyProtection="1">
      <alignment horizontal="center" vertical="center" wrapText="1"/>
      <protection/>
    </xf>
    <xf numFmtId="0" fontId="62" fillId="33" borderId="20" xfId="0" applyFont="1" applyFill="1" applyBorder="1" applyAlignment="1" applyProtection="1">
      <alignment horizontal="center" vertical="center" wrapText="1"/>
      <protection/>
    </xf>
    <xf numFmtId="164" fontId="76" fillId="33" borderId="11" xfId="0" applyNumberFormat="1" applyFont="1" applyFill="1" applyBorder="1" applyAlignment="1" applyProtection="1">
      <alignment horizontal="center" vertical="center"/>
      <protection/>
    </xf>
    <xf numFmtId="164" fontId="76" fillId="33" borderId="19" xfId="0" applyNumberFormat="1" applyFont="1" applyFill="1" applyBorder="1" applyAlignment="1" applyProtection="1">
      <alignment horizontal="center" vertical="center"/>
      <protection/>
    </xf>
    <xf numFmtId="164" fontId="76" fillId="33" borderId="12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left" vertical="top"/>
      <protection/>
    </xf>
    <xf numFmtId="0" fontId="78" fillId="0" borderId="20" xfId="0" applyFont="1" applyBorder="1" applyAlignment="1" applyProtection="1">
      <alignment horizontal="center"/>
      <protection/>
    </xf>
    <xf numFmtId="0" fontId="78" fillId="0" borderId="22" xfId="0" applyFont="1" applyBorder="1" applyAlignment="1" applyProtection="1">
      <alignment horizontal="center"/>
      <protection/>
    </xf>
    <xf numFmtId="0" fontId="74" fillId="33" borderId="11" xfId="0" applyFont="1" applyFill="1" applyBorder="1" applyAlignment="1" applyProtection="1">
      <alignment horizontal="left" vertical="center" wrapText="1"/>
      <protection/>
    </xf>
    <xf numFmtId="0" fontId="74" fillId="33" borderId="19" xfId="0" applyFont="1" applyFill="1" applyBorder="1" applyAlignment="1" applyProtection="1">
      <alignment horizontal="left" vertical="center" wrapText="1"/>
      <protection/>
    </xf>
    <xf numFmtId="0" fontId="74" fillId="33" borderId="12" xfId="0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horizontal="right" vertical="center" textRotation="180"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59" fillId="33" borderId="23" xfId="0" applyFont="1" applyFill="1" applyBorder="1" applyAlignment="1" applyProtection="1">
      <alignment horizontal="center" vertical="center"/>
      <protection/>
    </xf>
    <xf numFmtId="0" fontId="59" fillId="33" borderId="24" xfId="0" applyFont="1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4" fillId="13" borderId="11" xfId="0" applyFont="1" applyFill="1" applyBorder="1" applyAlignment="1" applyProtection="1">
      <alignment horizontal="left" wrapText="1"/>
      <protection/>
    </xf>
    <xf numFmtId="0" fontId="74" fillId="13" borderId="19" xfId="0" applyFont="1" applyFill="1" applyBorder="1" applyAlignment="1" applyProtection="1">
      <alignment horizontal="left" wrapText="1"/>
      <protection/>
    </xf>
    <xf numFmtId="0" fontId="74" fillId="13" borderId="12" xfId="0" applyFont="1" applyFill="1" applyBorder="1" applyAlignment="1" applyProtection="1">
      <alignment horizontal="left" wrapText="1"/>
      <protection/>
    </xf>
    <xf numFmtId="0" fontId="75" fillId="35" borderId="19" xfId="0" applyFont="1" applyFill="1" applyBorder="1" applyAlignment="1" applyProtection="1">
      <alignment horizontal="center" vertical="center" wrapText="1"/>
      <protection/>
    </xf>
    <xf numFmtId="164" fontId="76" fillId="13" borderId="11" xfId="0" applyNumberFormat="1" applyFont="1" applyFill="1" applyBorder="1" applyAlignment="1" applyProtection="1">
      <alignment horizontal="center" vertical="center"/>
      <protection/>
    </xf>
    <xf numFmtId="164" fontId="74" fillId="13" borderId="19" xfId="0" applyNumberFormat="1" applyFont="1" applyFill="1" applyBorder="1" applyAlignment="1" applyProtection="1">
      <alignment horizontal="center" vertical="center"/>
      <protection/>
    </xf>
    <xf numFmtId="164" fontId="74" fillId="13" borderId="12" xfId="0" applyNumberFormat="1" applyFont="1" applyFill="1" applyBorder="1" applyAlignment="1" applyProtection="1">
      <alignment horizontal="center" vertical="center"/>
      <protection/>
    </xf>
    <xf numFmtId="0" fontId="59" fillId="35" borderId="23" xfId="0" applyFont="1" applyFill="1" applyBorder="1" applyAlignment="1" applyProtection="1">
      <alignment horizontal="center" vertical="center" wrapText="1"/>
      <protection/>
    </xf>
    <xf numFmtId="0" fontId="59" fillId="35" borderId="24" xfId="0" applyFont="1" applyFill="1" applyBorder="1" applyAlignment="1" applyProtection="1">
      <alignment horizontal="center" vertical="center" wrapText="1"/>
      <protection/>
    </xf>
    <xf numFmtId="0" fontId="59" fillId="35" borderId="17" xfId="0" applyFont="1" applyFill="1" applyBorder="1" applyAlignment="1" applyProtection="1">
      <alignment horizontal="center" vertical="center"/>
      <protection/>
    </xf>
    <xf numFmtId="0" fontId="59" fillId="35" borderId="24" xfId="0" applyFont="1" applyFill="1" applyBorder="1" applyAlignment="1" applyProtection="1">
      <alignment horizontal="center" vertical="center"/>
      <protection/>
    </xf>
    <xf numFmtId="0" fontId="59" fillId="35" borderId="23" xfId="0" applyFont="1" applyFill="1" applyBorder="1" applyAlignment="1" applyProtection="1">
      <alignment horizontal="center" vertical="center"/>
      <protection/>
    </xf>
    <xf numFmtId="0" fontId="64" fillId="6" borderId="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center" wrapText="1"/>
    </xf>
    <xf numFmtId="0" fontId="64" fillId="6" borderId="0" xfId="0" applyFont="1" applyFill="1" applyBorder="1" applyAlignment="1">
      <alignment horizontal="center" vertical="center" wrapText="1"/>
    </xf>
    <xf numFmtId="0" fontId="65" fillId="6" borderId="11" xfId="0" applyFont="1" applyFill="1" applyBorder="1" applyAlignment="1">
      <alignment horizontal="center" vertical="center" wrapText="1"/>
    </xf>
    <xf numFmtId="0" fontId="65" fillId="6" borderId="19" xfId="0" applyFont="1" applyFill="1" applyBorder="1" applyAlignment="1">
      <alignment horizontal="center" vertical="center" wrapText="1"/>
    </xf>
    <xf numFmtId="0" fontId="65" fillId="6" borderId="1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nti.org.br/" TargetMode="External" /><Relationship Id="rId3" Type="http://schemas.openxmlformats.org/officeDocument/2006/relationships/hyperlink" Target="http://www.cnti.org.br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tice.org.br/" TargetMode="External" /><Relationship Id="rId6" Type="http://schemas.openxmlformats.org/officeDocument/2006/relationships/hyperlink" Target="http://www.ftice.org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19050</xdr:rowOff>
    </xdr:from>
    <xdr:to>
      <xdr:col>3</xdr:col>
      <xdr:colOff>200025</xdr:colOff>
      <xdr:row>2</xdr:row>
      <xdr:rowOff>123825</xdr:rowOff>
    </xdr:to>
    <xdr:pic>
      <xdr:nvPicPr>
        <xdr:cNvPr id="1" name="Picture 2048" descr="http://www.ftice.org.br/images/logo_cnti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85775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</xdr:row>
      <xdr:rowOff>38100</xdr:rowOff>
    </xdr:from>
    <xdr:to>
      <xdr:col>26</xdr:col>
      <xdr:colOff>19050</xdr:colOff>
      <xdr:row>2</xdr:row>
      <xdr:rowOff>114300</xdr:rowOff>
    </xdr:to>
    <xdr:pic>
      <xdr:nvPicPr>
        <xdr:cNvPr id="2" name="Imagem 7" descr="http://ftice.org.br/img/banners/251b1008f635470a55424a7c5019ef2c23930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67225" y="504825"/>
          <a:ext cx="1619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85"/>
  <sheetViews>
    <sheetView showGridLines="0" tabSelected="1" zoomScalePageLayoutView="0" workbookViewId="0" topLeftCell="A1">
      <selection activeCell="AC23" sqref="AC23"/>
    </sheetView>
  </sheetViews>
  <sheetFormatPr defaultColWidth="9.140625" defaultRowHeight="15"/>
  <cols>
    <col min="1" max="1" width="6.28125" style="1" customWidth="1"/>
    <col min="2" max="2" width="5.140625" style="1" customWidth="1"/>
    <col min="3" max="3" width="12.57421875" style="51" customWidth="1"/>
    <col min="4" max="4" width="14.57421875" style="4" customWidth="1"/>
    <col min="5" max="5" width="11.28125" style="4" customWidth="1"/>
    <col min="6" max="6" width="0.71875" style="1" customWidth="1"/>
    <col min="7" max="7" width="12.28125" style="5" customWidth="1"/>
    <col min="8" max="8" width="11.421875" style="5" customWidth="1"/>
    <col min="9" max="9" width="16.7109375" style="5" customWidth="1"/>
    <col min="10" max="10" width="16.28125" style="1" hidden="1" customWidth="1"/>
    <col min="11" max="14" width="9.140625" style="1" hidden="1" customWidth="1"/>
    <col min="15" max="15" width="11.7109375" style="1" hidden="1" customWidth="1"/>
    <col min="16" max="16" width="12.28125" style="4" hidden="1" customWidth="1"/>
    <col min="17" max="17" width="11.421875" style="1" hidden="1" customWidth="1"/>
    <col min="18" max="21" width="9.140625" style="1" hidden="1" customWidth="1"/>
    <col min="22" max="22" width="11.00390625" style="5" hidden="1" customWidth="1"/>
    <col min="23" max="24" width="9.140625" style="5" hidden="1" customWidth="1"/>
    <col min="25" max="25" width="7.57421875" style="1" hidden="1" customWidth="1"/>
    <col min="26" max="26" width="9.140625" style="1" hidden="1" customWidth="1"/>
    <col min="27" max="28" width="9.140625" style="1" customWidth="1"/>
    <col min="29" max="29" width="10.7109375" style="1" customWidth="1"/>
    <col min="30" max="32" width="9.140625" style="1" customWidth="1"/>
    <col min="33" max="16384" width="9.140625" style="1" customWidth="1"/>
  </cols>
  <sheetData>
    <row r="1" spans="3:4" ht="36.75" customHeight="1">
      <c r="C1" s="2"/>
      <c r="D1" s="3"/>
    </row>
    <row r="2" spans="3:9" ht="39.75" customHeight="1">
      <c r="C2" s="116"/>
      <c r="D2" s="145" t="s">
        <v>79</v>
      </c>
      <c r="E2" s="145"/>
      <c r="F2" s="145"/>
      <c r="G2" s="145"/>
      <c r="H2" s="145"/>
      <c r="I2" s="115"/>
    </row>
    <row r="3" spans="3:9" ht="12.75" customHeight="1">
      <c r="C3" s="117"/>
      <c r="D3" s="151" t="s">
        <v>80</v>
      </c>
      <c r="E3" s="151"/>
      <c r="F3" s="151"/>
      <c r="G3" s="151"/>
      <c r="H3" s="151"/>
      <c r="I3" s="109"/>
    </row>
    <row r="4" spans="1:9" ht="15">
      <c r="A4" s="6"/>
      <c r="B4" s="171"/>
      <c r="C4" s="7" t="s">
        <v>0</v>
      </c>
      <c r="D4" s="172"/>
      <c r="E4" s="173"/>
      <c r="F4" s="173"/>
      <c r="G4" s="173"/>
      <c r="H4" s="173"/>
      <c r="I4" s="174"/>
    </row>
    <row r="5" spans="1:9" ht="15.75" customHeight="1">
      <c r="A5" s="6"/>
      <c r="B5" s="171"/>
      <c r="C5" s="108" t="s">
        <v>58</v>
      </c>
      <c r="D5" s="79">
        <v>0</v>
      </c>
      <c r="E5" s="149" t="s">
        <v>61</v>
      </c>
      <c r="F5" s="184"/>
      <c r="G5" s="184"/>
      <c r="H5" s="149" t="s">
        <v>62</v>
      </c>
      <c r="I5" s="150"/>
    </row>
    <row r="6" spans="1:29" ht="15.75" customHeight="1">
      <c r="A6" s="6"/>
      <c r="B6" s="171"/>
      <c r="C6" s="7" t="s">
        <v>1</v>
      </c>
      <c r="D6" s="177"/>
      <c r="E6" s="178"/>
      <c r="F6" s="13"/>
      <c r="G6" s="149" t="s">
        <v>83</v>
      </c>
      <c r="H6" s="184"/>
      <c r="I6" s="150"/>
      <c r="S6" s="8"/>
      <c r="V6" s="9"/>
      <c r="AB6" s="5"/>
      <c r="AC6" s="10"/>
    </row>
    <row r="7" spans="1:22" ht="15">
      <c r="A7" s="6"/>
      <c r="B7" s="171"/>
      <c r="C7" s="11" t="s">
        <v>2</v>
      </c>
      <c r="D7" s="179" t="str">
        <f>Q13</f>
        <v>115 anos</v>
      </c>
      <c r="E7" s="180"/>
      <c r="F7" s="13"/>
      <c r="G7" s="192" t="s">
        <v>4</v>
      </c>
      <c r="H7" s="188" t="s">
        <v>91</v>
      </c>
      <c r="I7" s="188" t="s">
        <v>84</v>
      </c>
      <c r="S7" s="8"/>
      <c r="V7" s="9"/>
    </row>
    <row r="8" spans="1:22" ht="15">
      <c r="A8" s="6"/>
      <c r="B8" s="171"/>
      <c r="C8" s="175" t="s">
        <v>5</v>
      </c>
      <c r="D8" s="152"/>
      <c r="E8" s="153"/>
      <c r="F8" s="16"/>
      <c r="G8" s="191"/>
      <c r="H8" s="189"/>
      <c r="I8" s="189"/>
      <c r="S8" s="8"/>
      <c r="V8" s="9"/>
    </row>
    <row r="9" spans="1:22" ht="15">
      <c r="A9" s="6"/>
      <c r="B9" s="171"/>
      <c r="C9" s="176"/>
      <c r="D9" s="154"/>
      <c r="E9" s="155"/>
      <c r="F9" s="16"/>
      <c r="G9" s="192" t="s">
        <v>59</v>
      </c>
      <c r="H9" s="192">
        <v>65</v>
      </c>
      <c r="I9" s="190" t="s">
        <v>82</v>
      </c>
      <c r="S9" s="8"/>
      <c r="V9" s="9"/>
    </row>
    <row r="10" spans="1:22" ht="15">
      <c r="A10" s="6"/>
      <c r="B10" s="171"/>
      <c r="C10" s="160" t="s">
        <v>6</v>
      </c>
      <c r="D10" s="156">
        <f>P13</f>
        <v>42262</v>
      </c>
      <c r="E10" s="157"/>
      <c r="F10" s="16"/>
      <c r="G10" s="191"/>
      <c r="H10" s="191"/>
      <c r="I10" s="190"/>
      <c r="S10" s="8"/>
      <c r="V10" s="9"/>
    </row>
    <row r="11" spans="1:22" ht="15">
      <c r="A11" s="6"/>
      <c r="B11" s="171"/>
      <c r="C11" s="161"/>
      <c r="D11" s="158"/>
      <c r="E11" s="159"/>
      <c r="F11" s="16"/>
      <c r="G11" s="118" t="s">
        <v>60</v>
      </c>
      <c r="H11" s="118">
        <v>60</v>
      </c>
      <c r="I11" s="191"/>
      <c r="S11" s="8"/>
      <c r="V11" s="9"/>
    </row>
    <row r="12" spans="1:25" ht="42.75">
      <c r="A12" s="6"/>
      <c r="B12" s="171"/>
      <c r="C12" s="17" t="s">
        <v>7</v>
      </c>
      <c r="D12" s="125" t="s">
        <v>8</v>
      </c>
      <c r="E12" s="126" t="s">
        <v>9</v>
      </c>
      <c r="F12" s="18"/>
      <c r="G12" s="72" t="s">
        <v>10</v>
      </c>
      <c r="H12" s="73" t="s">
        <v>11</v>
      </c>
      <c r="I12" s="110" t="s">
        <v>12</v>
      </c>
      <c r="L12" s="19" t="s">
        <v>10</v>
      </c>
      <c r="M12" s="19" t="s">
        <v>11</v>
      </c>
      <c r="N12" s="20" t="s">
        <v>12</v>
      </c>
      <c r="P12" s="21" t="s">
        <v>13</v>
      </c>
      <c r="Q12" s="22" t="s">
        <v>2</v>
      </c>
      <c r="S12" s="8" t="str">
        <f aca="true" t="shared" si="0" ref="S12:S19">YEAR($E16)-YEAR($D16)-IF(OR(MONTH($E16)&lt;MONTH($D16),AND(MONTH($E16)=MONTH($D16),DAY($E16)&lt;DAY($D16))),1)&amp;" anos, "&amp;MONTH($E16)-MONTH($D16)+IF(AND(MONTH($E16)&lt;=MONTH($D16),DAY($E16)&lt;DAY($D16)),11,IF(AND(MONTH($E16)&lt;MONTH($D16),DAY($E16)&gt;=DAY($D16)),12,IF(AND(MONTH($E16)&gt;MONTH($D16),DAY($E16)&lt;DAY($D16)),-1)))&amp;" meses, "&amp;$E16-DATE(YEAR($E16),MONTH($E16)-IF(DAY($E16)&lt;DAY($D16),1),DAY($D16))&amp;" dias"</f>
        <v>0 anos, 0 meses, 0 dias</v>
      </c>
      <c r="V12" s="9">
        <f aca="true" t="shared" si="1" ref="V12:V19">DATEDIF(D16,E16,"Y")</f>
        <v>0</v>
      </c>
      <c r="W12" s="5">
        <f aca="true" t="shared" si="2" ref="W12:W19">DATEDIF(D16,E16,"YM")</f>
        <v>0</v>
      </c>
      <c r="X12" s="5">
        <f aca="true" t="shared" si="3" ref="X12:X19">DATEDIF(D16,E16,"MD")</f>
        <v>0</v>
      </c>
      <c r="Y12" s="1" t="str">
        <f aca="true" t="shared" si="4" ref="Y12:Y19">DATEDIF(D16,E16,"Y")&amp;" Anos, "&amp;DATEDIF(D16,E16,"YM")&amp;" Meses, "&amp;DATEDIF(D16,E16,"MD")&amp;" Dias."</f>
        <v>0 Anos, 0 Meses, 0 Dias.</v>
      </c>
    </row>
    <row r="13" spans="1:25" ht="15.75">
      <c r="A13" s="6"/>
      <c r="B13" s="171"/>
      <c r="C13" s="23" t="s">
        <v>14</v>
      </c>
      <c r="D13" s="28"/>
      <c r="E13" s="29"/>
      <c r="F13" s="24"/>
      <c r="G13" s="25">
        <f>L13</f>
        <v>0</v>
      </c>
      <c r="H13" s="26">
        <f>M13</f>
        <v>0</v>
      </c>
      <c r="I13" s="112">
        <f>Q15</f>
        <v>0</v>
      </c>
      <c r="L13" s="9">
        <f>DATEDIF($D13,$E13,"Y")</f>
        <v>0</v>
      </c>
      <c r="M13" s="9">
        <f>DATEDIF($D13,$E13,"Ym")</f>
        <v>0</v>
      </c>
      <c r="N13" s="9">
        <f>DATEDIF($D13,$E13,"md")</f>
        <v>0</v>
      </c>
      <c r="P13" s="27">
        <f ca="1">TODAY()</f>
        <v>42262</v>
      </c>
      <c r="Q13" s="12" t="str">
        <f>DATEDIF($D6,P13,"Y")&amp;" anos"</f>
        <v>115 anos</v>
      </c>
      <c r="R13" s="4">
        <f>DATEDIF($D6,P13,"Y")</f>
        <v>115</v>
      </c>
      <c r="S13" s="8" t="str">
        <f t="shared" si="0"/>
        <v>0 anos, 0 meses, 0 dias</v>
      </c>
      <c r="V13" s="9">
        <f t="shared" si="1"/>
        <v>0</v>
      </c>
      <c r="W13" s="5">
        <f t="shared" si="2"/>
        <v>0</v>
      </c>
      <c r="X13" s="5">
        <f t="shared" si="3"/>
        <v>0</v>
      </c>
      <c r="Y13" s="1" t="str">
        <f t="shared" si="4"/>
        <v>0 Anos, 0 Meses, 0 Dias.</v>
      </c>
    </row>
    <row r="14" spans="1:25" ht="15.75">
      <c r="A14" s="6"/>
      <c r="B14" s="171"/>
      <c r="C14" s="23" t="s">
        <v>15</v>
      </c>
      <c r="D14" s="28"/>
      <c r="E14" s="29"/>
      <c r="F14" s="24"/>
      <c r="G14" s="30">
        <f aca="true" t="shared" si="5" ref="G14:H32">L14</f>
        <v>0</v>
      </c>
      <c r="H14" s="31">
        <f>M14</f>
        <v>0</v>
      </c>
      <c r="I14" s="113">
        <f aca="true" t="shared" si="6" ref="I14:I32">Q16</f>
        <v>0</v>
      </c>
      <c r="L14" s="9">
        <f aca="true" t="shared" si="7" ref="L14:L32">DATEDIF($D14,$E14,"Y")</f>
        <v>0</v>
      </c>
      <c r="M14" s="9">
        <f aca="true" t="shared" si="8" ref="M14:M32">DATEDIF($D14,$E14,"Ym")</f>
        <v>0</v>
      </c>
      <c r="N14" s="9">
        <f>DATEDIF($D14,$E14,"md")</f>
        <v>0</v>
      </c>
      <c r="P14" s="4" t="s">
        <v>56</v>
      </c>
      <c r="Q14" s="1" t="s">
        <v>57</v>
      </c>
      <c r="S14" s="8" t="str">
        <f t="shared" si="0"/>
        <v>0 anos, 0 meses, 0 dias</v>
      </c>
      <c r="V14" s="9">
        <f t="shared" si="1"/>
        <v>0</v>
      </c>
      <c r="W14" s="5">
        <f t="shared" si="2"/>
        <v>0</v>
      </c>
      <c r="X14" s="5">
        <f t="shared" si="3"/>
        <v>0</v>
      </c>
      <c r="Y14" s="1" t="str">
        <f t="shared" si="4"/>
        <v>0 Anos, 0 Meses, 0 Dias.</v>
      </c>
    </row>
    <row r="15" spans="1:25" ht="15.75">
      <c r="A15" s="6"/>
      <c r="B15" s="171"/>
      <c r="C15" s="23" t="s">
        <v>16</v>
      </c>
      <c r="D15" s="28"/>
      <c r="E15" s="29"/>
      <c r="F15" s="24"/>
      <c r="G15" s="30">
        <f t="shared" si="5"/>
        <v>0</v>
      </c>
      <c r="H15" s="31">
        <f t="shared" si="5"/>
        <v>0</v>
      </c>
      <c r="I15" s="113">
        <f t="shared" si="6"/>
        <v>0</v>
      </c>
      <c r="L15" s="9">
        <f t="shared" si="7"/>
        <v>0</v>
      </c>
      <c r="M15" s="9">
        <f t="shared" si="8"/>
        <v>0</v>
      </c>
      <c r="N15" s="9">
        <f>DATEDIF($D15,$E15,"md")</f>
        <v>0</v>
      </c>
      <c r="P15" s="65">
        <f>IF($N13=0,0,IF($N13&gt;=1,1,0))</f>
        <v>0</v>
      </c>
      <c r="Q15" s="68">
        <f>N13+P15</f>
        <v>0</v>
      </c>
      <c r="S15" s="8" t="str">
        <f t="shared" si="0"/>
        <v>0 anos, 0 meses, 0 dias</v>
      </c>
      <c r="V15" s="9">
        <f t="shared" si="1"/>
        <v>0</v>
      </c>
      <c r="W15" s="5">
        <f t="shared" si="2"/>
        <v>0</v>
      </c>
      <c r="X15" s="5">
        <f t="shared" si="3"/>
        <v>0</v>
      </c>
      <c r="Y15" s="1" t="str">
        <f t="shared" si="4"/>
        <v>0 Anos, 0 Meses, 0 Dias.</v>
      </c>
    </row>
    <row r="16" spans="1:25" ht="15.75">
      <c r="A16" s="6"/>
      <c r="B16" s="171"/>
      <c r="C16" s="23" t="s">
        <v>17</v>
      </c>
      <c r="D16" s="28"/>
      <c r="E16" s="29"/>
      <c r="F16" s="24"/>
      <c r="G16" s="30">
        <f t="shared" si="5"/>
        <v>0</v>
      </c>
      <c r="H16" s="31">
        <f t="shared" si="5"/>
        <v>0</v>
      </c>
      <c r="I16" s="113">
        <f t="shared" si="6"/>
        <v>0</v>
      </c>
      <c r="L16" s="9">
        <f t="shared" si="7"/>
        <v>0</v>
      </c>
      <c r="M16" s="9">
        <f t="shared" si="8"/>
        <v>0</v>
      </c>
      <c r="N16" s="9">
        <f aca="true" t="shared" si="9" ref="N16:N32">DATEDIF($D16,$E16,"md")</f>
        <v>0</v>
      </c>
      <c r="P16" s="66">
        <f aca="true" t="shared" si="10" ref="P16:P44">IF($N14=0,0,IF($N14&gt;=1,1,0))</f>
        <v>0</v>
      </c>
      <c r="Q16" s="69">
        <f aca="true" t="shared" si="11" ref="Q16:Q44">N14+P16</f>
        <v>0</v>
      </c>
      <c r="S16" s="8" t="str">
        <f t="shared" si="0"/>
        <v>0 anos, 0 meses, 0 dias</v>
      </c>
      <c r="V16" s="9">
        <f t="shared" si="1"/>
        <v>0</v>
      </c>
      <c r="W16" s="5">
        <f t="shared" si="2"/>
        <v>0</v>
      </c>
      <c r="X16" s="5">
        <f t="shared" si="3"/>
        <v>0</v>
      </c>
      <c r="Y16" s="1" t="str">
        <f t="shared" si="4"/>
        <v>0 Anos, 0 Meses, 0 Dias.</v>
      </c>
    </row>
    <row r="17" spans="1:25" ht="15.75">
      <c r="A17" s="6"/>
      <c r="B17" s="171"/>
      <c r="C17" s="23" t="s">
        <v>18</v>
      </c>
      <c r="D17" s="28"/>
      <c r="E17" s="29"/>
      <c r="F17" s="24"/>
      <c r="G17" s="30">
        <f t="shared" si="5"/>
        <v>0</v>
      </c>
      <c r="H17" s="31">
        <f t="shared" si="5"/>
        <v>0</v>
      </c>
      <c r="I17" s="113">
        <f t="shared" si="6"/>
        <v>0</v>
      </c>
      <c r="L17" s="9">
        <f t="shared" si="7"/>
        <v>0</v>
      </c>
      <c r="M17" s="9">
        <f t="shared" si="8"/>
        <v>0</v>
      </c>
      <c r="N17" s="9">
        <f t="shared" si="9"/>
        <v>0</v>
      </c>
      <c r="P17" s="66">
        <f t="shared" si="10"/>
        <v>0</v>
      </c>
      <c r="Q17" s="69">
        <f t="shared" si="11"/>
        <v>0</v>
      </c>
      <c r="S17" s="8" t="str">
        <f t="shared" si="0"/>
        <v>0 anos, 0 meses, 0 dias</v>
      </c>
      <c r="V17" s="9">
        <f t="shared" si="1"/>
        <v>0</v>
      </c>
      <c r="W17" s="5">
        <f t="shared" si="2"/>
        <v>0</v>
      </c>
      <c r="X17" s="5">
        <f t="shared" si="3"/>
        <v>0</v>
      </c>
      <c r="Y17" s="1" t="str">
        <f t="shared" si="4"/>
        <v>0 Anos, 0 Meses, 0 Dias.</v>
      </c>
    </row>
    <row r="18" spans="1:25" ht="15.75">
      <c r="A18" s="6"/>
      <c r="B18" s="171"/>
      <c r="C18" s="23" t="s">
        <v>19</v>
      </c>
      <c r="D18" s="28"/>
      <c r="E18" s="29"/>
      <c r="F18" s="24"/>
      <c r="G18" s="30">
        <f t="shared" si="5"/>
        <v>0</v>
      </c>
      <c r="H18" s="31">
        <f t="shared" si="5"/>
        <v>0</v>
      </c>
      <c r="I18" s="113">
        <f t="shared" si="6"/>
        <v>0</v>
      </c>
      <c r="L18" s="9">
        <f t="shared" si="7"/>
        <v>0</v>
      </c>
      <c r="M18" s="9">
        <f t="shared" si="8"/>
        <v>0</v>
      </c>
      <c r="N18" s="9">
        <f t="shared" si="9"/>
        <v>0</v>
      </c>
      <c r="P18" s="66">
        <f t="shared" si="10"/>
        <v>0</v>
      </c>
      <c r="Q18" s="69">
        <f t="shared" si="11"/>
        <v>0</v>
      </c>
      <c r="S18" s="8" t="str">
        <f t="shared" si="0"/>
        <v>0 anos, 0 meses, 0 dias</v>
      </c>
      <c r="V18" s="9">
        <f t="shared" si="1"/>
        <v>0</v>
      </c>
      <c r="W18" s="5">
        <f t="shared" si="2"/>
        <v>0</v>
      </c>
      <c r="X18" s="5">
        <f t="shared" si="3"/>
        <v>0</v>
      </c>
      <c r="Y18" s="1" t="str">
        <f t="shared" si="4"/>
        <v>0 Anos, 0 Meses, 0 Dias.</v>
      </c>
    </row>
    <row r="19" spans="1:25" ht="15.75">
      <c r="A19" s="6"/>
      <c r="B19" s="171"/>
      <c r="C19" s="23" t="s">
        <v>20</v>
      </c>
      <c r="D19" s="28"/>
      <c r="E19" s="29"/>
      <c r="F19" s="24"/>
      <c r="G19" s="30">
        <f t="shared" si="5"/>
        <v>0</v>
      </c>
      <c r="H19" s="31">
        <f t="shared" si="5"/>
        <v>0</v>
      </c>
      <c r="I19" s="113">
        <f t="shared" si="6"/>
        <v>0</v>
      </c>
      <c r="L19" s="9">
        <f t="shared" si="7"/>
        <v>0</v>
      </c>
      <c r="M19" s="9">
        <f t="shared" si="8"/>
        <v>0</v>
      </c>
      <c r="N19" s="9">
        <f t="shared" si="9"/>
        <v>0</v>
      </c>
      <c r="P19" s="66">
        <f t="shared" si="10"/>
        <v>0</v>
      </c>
      <c r="Q19" s="69">
        <f t="shared" si="11"/>
        <v>0</v>
      </c>
      <c r="S19" s="8" t="str">
        <f t="shared" si="0"/>
        <v>0 anos, 0 meses, 0 dias</v>
      </c>
      <c r="V19" s="9">
        <f t="shared" si="1"/>
        <v>0</v>
      </c>
      <c r="W19" s="5">
        <f t="shared" si="2"/>
        <v>0</v>
      </c>
      <c r="X19" s="5">
        <f t="shared" si="3"/>
        <v>0</v>
      </c>
      <c r="Y19" s="1" t="str">
        <f t="shared" si="4"/>
        <v>0 Anos, 0 Meses, 0 Dias.</v>
      </c>
    </row>
    <row r="20" spans="1:25" ht="15.75">
      <c r="A20" s="6"/>
      <c r="B20" s="171"/>
      <c r="C20" s="23" t="s">
        <v>21</v>
      </c>
      <c r="D20" s="28"/>
      <c r="E20" s="29"/>
      <c r="F20" s="24"/>
      <c r="G20" s="30">
        <f t="shared" si="5"/>
        <v>0</v>
      </c>
      <c r="H20" s="31">
        <f t="shared" si="5"/>
        <v>0</v>
      </c>
      <c r="I20" s="113">
        <f t="shared" si="6"/>
        <v>0</v>
      </c>
      <c r="L20" s="9">
        <f t="shared" si="7"/>
        <v>0</v>
      </c>
      <c r="M20" s="9">
        <f t="shared" si="8"/>
        <v>0</v>
      </c>
      <c r="N20" s="9">
        <f t="shared" si="9"/>
        <v>0</v>
      </c>
      <c r="P20" s="66">
        <f t="shared" si="10"/>
        <v>0</v>
      </c>
      <c r="Q20" s="69">
        <f t="shared" si="11"/>
        <v>0</v>
      </c>
      <c r="S20" s="8" t="str">
        <f>YEAR($E24)-YEAR($D24)-IF(OR(MONTH($E24)&lt;MONTH($D24),AND(MONTH($E24)=MONTH($D24),DAY($E24)&lt;DAY($D24))),1)&amp;" anos, "&amp;MONTH($E24)-MONTH($D24)+IF(AND(MONTH($E24)&lt;=MONTH($D24),DAY($E24)&lt;DAY($D24)),11,IF(AND(MONTH($E24)&lt;MONTH($D24),DAY($E24)&gt;=DAY($D24)),12,IF(AND(MONTH($E24)&gt;MONTH($D24),DAY($E24)&lt;DAY($D24)),-1)))&amp;" meses, "&amp;$E24-DATE(YEAR($E24),MONTH($E24)-IF(DAY($E24)&lt;DAY($D24),1),DAY($D24))&amp;" dias"</f>
        <v>0 anos, 0 meses, 0 dias</v>
      </c>
      <c r="V20" s="9">
        <f>DATEDIF(D24,E24,"Y")</f>
        <v>0</v>
      </c>
      <c r="W20" s="5">
        <f>DATEDIF(D24,E24,"YM")</f>
        <v>0</v>
      </c>
      <c r="X20" s="5">
        <f>DATEDIF(D24,E24,"MD")</f>
        <v>0</v>
      </c>
      <c r="Y20" s="1" t="str">
        <f>DATEDIF(D24,E24,"Y")&amp;" Anos, "&amp;DATEDIF(D24,E24,"YM")&amp;" Meses, "&amp;DATEDIF(D24,E24,"MD")&amp;" Dias."</f>
        <v>0 Anos, 0 Meses, 0 Dias.</v>
      </c>
    </row>
    <row r="21" spans="1:25" ht="15.75">
      <c r="A21" s="6"/>
      <c r="B21" s="171"/>
      <c r="C21" s="23" t="s">
        <v>22</v>
      </c>
      <c r="D21" s="28"/>
      <c r="E21" s="29"/>
      <c r="F21" s="24"/>
      <c r="G21" s="30">
        <f t="shared" si="5"/>
        <v>0</v>
      </c>
      <c r="H21" s="31">
        <f t="shared" si="5"/>
        <v>0</v>
      </c>
      <c r="I21" s="113">
        <f t="shared" si="6"/>
        <v>0</v>
      </c>
      <c r="L21" s="9">
        <f t="shared" si="7"/>
        <v>0</v>
      </c>
      <c r="M21" s="9">
        <f t="shared" si="8"/>
        <v>0</v>
      </c>
      <c r="N21" s="9">
        <f t="shared" si="9"/>
        <v>0</v>
      </c>
      <c r="P21" s="66">
        <f t="shared" si="10"/>
        <v>0</v>
      </c>
      <c r="Q21" s="69">
        <f t="shared" si="11"/>
        <v>0</v>
      </c>
      <c r="S21" s="8" t="str">
        <f>YEAR($E25)-YEAR($D25)-IF(OR(MONTH($E25)&lt;MONTH($D25),AND(MONTH($E25)=MONTH($D25),DAY($E25)&lt;DAY($D25))),1)&amp;" anos, "&amp;MONTH($E25)-MONTH($D25)+IF(AND(MONTH($E25)&lt;=MONTH($D25),DAY($E25)&lt;DAY($D25)),11,IF(AND(MONTH($E25)&lt;MONTH($D25),DAY($E25)&gt;=DAY($D25)),12,IF(AND(MONTH($E25)&gt;MONTH($D25),DAY($E25)&lt;DAY($D25)),-1)))&amp;" meses, "&amp;$E25-DATE(YEAR($E25),MONTH($E25)-IF(DAY($E25)&lt;DAY($D25),1),DAY($D25))&amp;" dias"</f>
        <v>0 anos, 0 meses, 0 dias</v>
      </c>
      <c r="V21" s="9">
        <f>DATEDIF(D25,E25,"Y")</f>
        <v>0</v>
      </c>
      <c r="W21" s="5">
        <f>DATEDIF(D25,E25,"YM")</f>
        <v>0</v>
      </c>
      <c r="X21" s="5">
        <f>DATEDIF(D25,E25,"MD")</f>
        <v>0</v>
      </c>
      <c r="Y21" s="1" t="str">
        <f>DATEDIF(D25,E25,"Y")&amp;" Anos, "&amp;DATEDIF(D25,E25,"YM")&amp;" Meses, "&amp;DATEDIF(D25,E25,"MD")&amp;" Dias."</f>
        <v>0 Anos, 0 Meses, 0 Dias.</v>
      </c>
    </row>
    <row r="22" spans="1:25" ht="15.75">
      <c r="A22" s="6"/>
      <c r="B22" s="171"/>
      <c r="C22" s="23" t="s">
        <v>23</v>
      </c>
      <c r="D22" s="28"/>
      <c r="E22" s="29"/>
      <c r="F22" s="24"/>
      <c r="G22" s="30">
        <f t="shared" si="5"/>
        <v>0</v>
      </c>
      <c r="H22" s="31">
        <f t="shared" si="5"/>
        <v>0</v>
      </c>
      <c r="I22" s="113">
        <f t="shared" si="6"/>
        <v>0</v>
      </c>
      <c r="L22" s="9">
        <f t="shared" si="7"/>
        <v>0</v>
      </c>
      <c r="M22" s="9">
        <f t="shared" si="8"/>
        <v>0</v>
      </c>
      <c r="N22" s="9">
        <f t="shared" si="9"/>
        <v>0</v>
      </c>
      <c r="P22" s="66">
        <f t="shared" si="10"/>
        <v>0</v>
      </c>
      <c r="Q22" s="69">
        <f t="shared" si="11"/>
        <v>0</v>
      </c>
      <c r="S22" s="8" t="str">
        <f>YEAR($E26)-YEAR($D26)-IF(OR(MONTH($E26)&lt;MONTH($D26),AND(MONTH($E26)=MONTH($D26),DAY($E26)&lt;DAY($D26))),1)&amp;" anos, "&amp;MONTH($E26)-MONTH($D26)+IF(AND(MONTH($E26)&lt;=MONTH($D26),DAY($E26)&lt;DAY($D26)),11,IF(AND(MONTH($E26)&lt;MONTH($D26),DAY($E26)&gt;=DAY($D26)),12,IF(AND(MONTH($E26)&gt;MONTH($D26),DAY($E26)&lt;DAY($D26)),-1)))&amp;" meses, "&amp;$E26-DATE(YEAR($E26),MONTH($E26)-IF(DAY($E26)&lt;DAY($D26),1),DAY($D26))&amp;" dias"</f>
        <v>0 anos, 0 meses, 0 dias</v>
      </c>
      <c r="V22" s="9">
        <f>DATEDIF(D26,E26,"Y")</f>
        <v>0</v>
      </c>
      <c r="W22" s="5">
        <f>DATEDIF(D26,E26,"YM")</f>
        <v>0</v>
      </c>
      <c r="X22" s="5">
        <f>DATEDIF(D26,E26,"MD")</f>
        <v>0</v>
      </c>
      <c r="Y22" s="1" t="str">
        <f>DATEDIF(D26,E26,"Y")&amp;" Anos, "&amp;DATEDIF(D26,E26,"YM")&amp;" Meses, "&amp;DATEDIF(D26,E26,"MD")&amp;" Dias."</f>
        <v>0 Anos, 0 Meses, 0 Dias.</v>
      </c>
    </row>
    <row r="23" spans="1:25" ht="15.75">
      <c r="A23" s="6"/>
      <c r="B23" s="171"/>
      <c r="C23" s="23" t="s">
        <v>24</v>
      </c>
      <c r="D23" s="28"/>
      <c r="E23" s="29"/>
      <c r="F23" s="24"/>
      <c r="G23" s="30">
        <f t="shared" si="5"/>
        <v>0</v>
      </c>
      <c r="H23" s="31">
        <f t="shared" si="5"/>
        <v>0</v>
      </c>
      <c r="I23" s="113">
        <f t="shared" si="6"/>
        <v>0</v>
      </c>
      <c r="L23" s="9">
        <f t="shared" si="7"/>
        <v>0</v>
      </c>
      <c r="M23" s="9">
        <f t="shared" si="8"/>
        <v>0</v>
      </c>
      <c r="N23" s="9">
        <f t="shared" si="9"/>
        <v>0</v>
      </c>
      <c r="P23" s="66">
        <f t="shared" si="10"/>
        <v>0</v>
      </c>
      <c r="Q23" s="69">
        <f t="shared" si="11"/>
        <v>0</v>
      </c>
      <c r="S23" s="8" t="str">
        <f>YEAR($E27)-YEAR($D27)-IF(OR(MONTH($E27)&lt;MONTH($D27),AND(MONTH($E27)=MONTH($D27),DAY($E27)&lt;DAY($D27))),1)&amp;" anos, "&amp;MONTH($E27)-MONTH($D27)+IF(AND(MONTH($E27)&lt;=MONTH($D27),DAY($E27)&lt;DAY($D27)),11,IF(AND(MONTH($E27)&lt;MONTH($D27),DAY($E27)&gt;=DAY($D27)),12,IF(AND(MONTH($E27)&gt;MONTH($D27),DAY($E27)&lt;DAY($D27)),-1)))&amp;" meses, "&amp;$E27-DATE(YEAR($E27),MONTH($E27)-IF(DAY($E27)&lt;DAY($D27),1),DAY($D27))&amp;" dias"</f>
        <v>0 anos, 0 meses, 0 dias</v>
      </c>
      <c r="V23" s="9">
        <f>DATEDIF(D27,E27,"Y")</f>
        <v>0</v>
      </c>
      <c r="W23" s="5">
        <f>DATEDIF(D27,E27,"YM")</f>
        <v>0</v>
      </c>
      <c r="X23" s="5">
        <f>DATEDIF(D27,E27,"MD")</f>
        <v>0</v>
      </c>
      <c r="Y23" s="1" t="str">
        <f>DATEDIF(D27,E27,"Y")&amp;" Anos, "&amp;DATEDIF(D27,E27,"YM")&amp;" Meses, "&amp;DATEDIF(D27,E27,"MD")&amp;" Dias."</f>
        <v>0 Anos, 0 Meses, 0 Dias.</v>
      </c>
    </row>
    <row r="24" spans="1:24" ht="15.75">
      <c r="A24" s="6"/>
      <c r="B24" s="171"/>
      <c r="C24" s="23" t="s">
        <v>25</v>
      </c>
      <c r="D24" s="28"/>
      <c r="E24" s="29"/>
      <c r="F24" s="24"/>
      <c r="G24" s="30">
        <f t="shared" si="5"/>
        <v>0</v>
      </c>
      <c r="H24" s="31">
        <f t="shared" si="5"/>
        <v>0</v>
      </c>
      <c r="I24" s="113">
        <f t="shared" si="6"/>
        <v>0</v>
      </c>
      <c r="L24" s="9">
        <f t="shared" si="7"/>
        <v>0</v>
      </c>
      <c r="M24" s="9">
        <f t="shared" si="8"/>
        <v>0</v>
      </c>
      <c r="N24" s="9">
        <f t="shared" si="9"/>
        <v>0</v>
      </c>
      <c r="P24" s="66">
        <f t="shared" si="10"/>
        <v>0</v>
      </c>
      <c r="Q24" s="69">
        <f t="shared" si="11"/>
        <v>0</v>
      </c>
      <c r="V24" s="33">
        <f>SUM($V6:$V23)</f>
        <v>0</v>
      </c>
      <c r="W24" s="5">
        <f>SUM($W6:$W23)</f>
        <v>0</v>
      </c>
      <c r="X24" s="5">
        <f>SUM($X6:$X23)</f>
        <v>0</v>
      </c>
    </row>
    <row r="25" spans="1:17" ht="15.75">
      <c r="A25" s="6"/>
      <c r="B25" s="171"/>
      <c r="C25" s="23" t="s">
        <v>26</v>
      </c>
      <c r="D25" s="28"/>
      <c r="E25" s="29"/>
      <c r="F25" s="24"/>
      <c r="G25" s="30">
        <f t="shared" si="5"/>
        <v>0</v>
      </c>
      <c r="H25" s="31">
        <f t="shared" si="5"/>
        <v>0</v>
      </c>
      <c r="I25" s="113">
        <f t="shared" si="6"/>
        <v>0</v>
      </c>
      <c r="L25" s="9">
        <f t="shared" si="7"/>
        <v>0</v>
      </c>
      <c r="M25" s="9">
        <f t="shared" si="8"/>
        <v>0</v>
      </c>
      <c r="N25" s="9">
        <f t="shared" si="9"/>
        <v>0</v>
      </c>
      <c r="P25" s="66">
        <f t="shared" si="10"/>
        <v>0</v>
      </c>
      <c r="Q25" s="69">
        <f t="shared" si="11"/>
        <v>0</v>
      </c>
    </row>
    <row r="26" spans="1:22" ht="15.75">
      <c r="A26" s="6"/>
      <c r="B26" s="171"/>
      <c r="C26" s="23" t="s">
        <v>27</v>
      </c>
      <c r="D26" s="28"/>
      <c r="E26" s="29"/>
      <c r="F26" s="24"/>
      <c r="G26" s="30">
        <f t="shared" si="5"/>
        <v>0</v>
      </c>
      <c r="H26" s="31">
        <f t="shared" si="5"/>
        <v>0</v>
      </c>
      <c r="I26" s="113">
        <f t="shared" si="6"/>
        <v>0</v>
      </c>
      <c r="L26" s="9">
        <f t="shared" si="7"/>
        <v>0</v>
      </c>
      <c r="M26" s="9">
        <f t="shared" si="8"/>
        <v>0</v>
      </c>
      <c r="N26" s="9">
        <f t="shared" si="9"/>
        <v>0</v>
      </c>
      <c r="P26" s="66">
        <f t="shared" si="10"/>
        <v>0</v>
      </c>
      <c r="Q26" s="69">
        <f t="shared" si="11"/>
        <v>0</v>
      </c>
      <c r="S26" s="34" t="s">
        <v>28</v>
      </c>
      <c r="T26" s="35">
        <f>(V24*12*30)</f>
        <v>0</v>
      </c>
      <c r="U26" s="35"/>
      <c r="V26" s="36">
        <f>INT($T44/360)</f>
        <v>0</v>
      </c>
    </row>
    <row r="27" spans="1:22" ht="15.75">
      <c r="A27" s="6"/>
      <c r="B27" s="171"/>
      <c r="C27" s="23" t="s">
        <v>29</v>
      </c>
      <c r="D27" s="28"/>
      <c r="E27" s="29"/>
      <c r="F27" s="24"/>
      <c r="G27" s="30">
        <f t="shared" si="5"/>
        <v>0</v>
      </c>
      <c r="H27" s="31">
        <f t="shared" si="5"/>
        <v>0</v>
      </c>
      <c r="I27" s="113">
        <f t="shared" si="6"/>
        <v>0</v>
      </c>
      <c r="L27" s="9">
        <f t="shared" si="7"/>
        <v>0</v>
      </c>
      <c r="M27" s="9">
        <f t="shared" si="8"/>
        <v>0</v>
      </c>
      <c r="N27" s="9">
        <f t="shared" si="9"/>
        <v>0</v>
      </c>
      <c r="P27" s="66">
        <f t="shared" si="10"/>
        <v>0</v>
      </c>
      <c r="Q27" s="69">
        <f t="shared" si="11"/>
        <v>0</v>
      </c>
      <c r="S27" s="37" t="s">
        <v>30</v>
      </c>
      <c r="T27" s="24">
        <f>(W24*30)</f>
        <v>0</v>
      </c>
      <c r="U27" s="24"/>
      <c r="V27" s="32">
        <f>INT(($T44-V26*360)/30)</f>
        <v>0</v>
      </c>
    </row>
    <row r="28" spans="1:22" ht="15.75">
      <c r="A28" s="6"/>
      <c r="B28" s="171"/>
      <c r="C28" s="23" t="s">
        <v>31</v>
      </c>
      <c r="D28" s="28"/>
      <c r="E28" s="29"/>
      <c r="F28" s="24"/>
      <c r="G28" s="30">
        <f t="shared" si="5"/>
        <v>0</v>
      </c>
      <c r="H28" s="31">
        <f t="shared" si="5"/>
        <v>0</v>
      </c>
      <c r="I28" s="113">
        <f t="shared" si="6"/>
        <v>0</v>
      </c>
      <c r="L28" s="9">
        <f>DATEDIF($D28,$E28,"Y")</f>
        <v>0</v>
      </c>
      <c r="M28" s="9">
        <f t="shared" si="8"/>
        <v>0</v>
      </c>
      <c r="N28" s="9">
        <f t="shared" si="9"/>
        <v>0</v>
      </c>
      <c r="P28" s="66">
        <f t="shared" si="10"/>
        <v>0</v>
      </c>
      <c r="Q28" s="69">
        <f t="shared" si="11"/>
        <v>0</v>
      </c>
      <c r="S28" s="37"/>
      <c r="T28" s="24"/>
      <c r="U28" s="24"/>
      <c r="V28" s="32"/>
    </row>
    <row r="29" spans="1:22" ht="15.75">
      <c r="A29" s="6"/>
      <c r="B29" s="171"/>
      <c r="C29" s="23" t="s">
        <v>32</v>
      </c>
      <c r="D29" s="28"/>
      <c r="E29" s="29"/>
      <c r="F29" s="24"/>
      <c r="G29" s="30">
        <f t="shared" si="5"/>
        <v>0</v>
      </c>
      <c r="H29" s="31">
        <f t="shared" si="5"/>
        <v>0</v>
      </c>
      <c r="I29" s="113">
        <f t="shared" si="6"/>
        <v>0</v>
      </c>
      <c r="L29" s="9">
        <f t="shared" si="7"/>
        <v>0</v>
      </c>
      <c r="M29" s="9">
        <f t="shared" si="8"/>
        <v>0</v>
      </c>
      <c r="N29" s="9">
        <f t="shared" si="9"/>
        <v>0</v>
      </c>
      <c r="P29" s="66">
        <f t="shared" si="10"/>
        <v>0</v>
      </c>
      <c r="Q29" s="69">
        <f t="shared" si="11"/>
        <v>0</v>
      </c>
      <c r="S29" s="37"/>
      <c r="T29" s="24"/>
      <c r="U29" s="24"/>
      <c r="V29" s="32"/>
    </row>
    <row r="30" spans="1:22" ht="15.75">
      <c r="A30" s="6"/>
      <c r="B30" s="171"/>
      <c r="C30" s="23" t="s">
        <v>33</v>
      </c>
      <c r="D30" s="28"/>
      <c r="E30" s="29"/>
      <c r="F30" s="24"/>
      <c r="G30" s="30">
        <f t="shared" si="5"/>
        <v>0</v>
      </c>
      <c r="H30" s="31">
        <f t="shared" si="5"/>
        <v>0</v>
      </c>
      <c r="I30" s="113">
        <f t="shared" si="6"/>
        <v>0</v>
      </c>
      <c r="L30" s="9">
        <f t="shared" si="7"/>
        <v>0</v>
      </c>
      <c r="M30" s="9">
        <f t="shared" si="8"/>
        <v>0</v>
      </c>
      <c r="N30" s="9">
        <f t="shared" si="9"/>
        <v>0</v>
      </c>
      <c r="P30" s="66">
        <f t="shared" si="10"/>
        <v>0</v>
      </c>
      <c r="Q30" s="69">
        <f t="shared" si="11"/>
        <v>0</v>
      </c>
      <c r="S30" s="37"/>
      <c r="T30" s="24"/>
      <c r="U30" s="24"/>
      <c r="V30" s="32"/>
    </row>
    <row r="31" spans="1:22" ht="15.75">
      <c r="A31" s="6"/>
      <c r="B31" s="171"/>
      <c r="C31" s="23" t="s">
        <v>34</v>
      </c>
      <c r="D31" s="28"/>
      <c r="E31" s="29"/>
      <c r="F31" s="24"/>
      <c r="G31" s="30">
        <f t="shared" si="5"/>
        <v>0</v>
      </c>
      <c r="H31" s="31">
        <f t="shared" si="5"/>
        <v>0</v>
      </c>
      <c r="I31" s="113">
        <f t="shared" si="6"/>
        <v>0</v>
      </c>
      <c r="L31" s="9">
        <f t="shared" si="7"/>
        <v>0</v>
      </c>
      <c r="M31" s="9">
        <f t="shared" si="8"/>
        <v>0</v>
      </c>
      <c r="N31" s="9">
        <f t="shared" si="9"/>
        <v>0</v>
      </c>
      <c r="P31" s="66">
        <f t="shared" si="10"/>
        <v>0</v>
      </c>
      <c r="Q31" s="69">
        <f t="shared" si="11"/>
        <v>0</v>
      </c>
      <c r="S31" s="37"/>
      <c r="T31" s="24"/>
      <c r="U31" s="24"/>
      <c r="V31" s="32"/>
    </row>
    <row r="32" spans="1:22" ht="15.75">
      <c r="A32" s="6"/>
      <c r="B32" s="171"/>
      <c r="C32" s="23" t="s">
        <v>35</v>
      </c>
      <c r="D32" s="28"/>
      <c r="E32" s="29"/>
      <c r="F32" s="24"/>
      <c r="G32" s="30">
        <f t="shared" si="5"/>
        <v>0</v>
      </c>
      <c r="H32" s="31">
        <f t="shared" si="5"/>
        <v>0</v>
      </c>
      <c r="I32" s="114">
        <f t="shared" si="6"/>
        <v>0</v>
      </c>
      <c r="L32" s="9">
        <f t="shared" si="7"/>
        <v>0</v>
      </c>
      <c r="M32" s="9">
        <f t="shared" si="8"/>
        <v>0</v>
      </c>
      <c r="N32" s="9">
        <f t="shared" si="9"/>
        <v>0</v>
      </c>
      <c r="P32" s="66">
        <f t="shared" si="10"/>
        <v>0</v>
      </c>
      <c r="Q32" s="69">
        <f t="shared" si="11"/>
        <v>0</v>
      </c>
      <c r="S32" s="37"/>
      <c r="T32" s="24"/>
      <c r="U32" s="24"/>
      <c r="V32" s="32"/>
    </row>
    <row r="33" spans="1:22" ht="15.75">
      <c r="A33" s="6"/>
      <c r="B33" s="171"/>
      <c r="C33" s="146" t="s">
        <v>36</v>
      </c>
      <c r="D33" s="147"/>
      <c r="E33" s="148"/>
      <c r="F33" s="38"/>
      <c r="G33" s="39">
        <f>L45</f>
        <v>0</v>
      </c>
      <c r="H33" s="40">
        <f>M45</f>
        <v>0</v>
      </c>
      <c r="I33" s="111">
        <f>N45</f>
        <v>0</v>
      </c>
      <c r="L33" s="9"/>
      <c r="M33" s="9"/>
      <c r="N33" s="9"/>
      <c r="P33" s="66">
        <f t="shared" si="10"/>
        <v>0</v>
      </c>
      <c r="Q33" s="69">
        <f t="shared" si="11"/>
        <v>0</v>
      </c>
      <c r="S33" s="37"/>
      <c r="T33" s="24"/>
      <c r="U33" s="24"/>
      <c r="V33" s="32"/>
    </row>
    <row r="34" spans="1:24" ht="15">
      <c r="A34" s="6"/>
      <c r="B34" s="171"/>
      <c r="C34" s="107">
        <f>L76</f>
        <v>0</v>
      </c>
      <c r="D34" s="122">
        <f>K76</f>
      </c>
      <c r="E34" s="124" t="s">
        <v>92</v>
      </c>
      <c r="F34" s="24"/>
      <c r="G34" s="162" t="s">
        <v>89</v>
      </c>
      <c r="H34" s="163"/>
      <c r="I34" s="164"/>
      <c r="L34" s="9"/>
      <c r="M34" s="9"/>
      <c r="N34" s="9"/>
      <c r="P34" s="66">
        <f t="shared" si="10"/>
        <v>0</v>
      </c>
      <c r="Q34" s="69">
        <f t="shared" si="11"/>
        <v>0</v>
      </c>
      <c r="S34" s="37"/>
      <c r="T34" s="24"/>
      <c r="U34" s="24"/>
      <c r="V34" s="32"/>
      <c r="W34" s="1"/>
      <c r="X34" s="1"/>
    </row>
    <row r="35" spans="1:24" ht="15.75">
      <c r="A35" s="6"/>
      <c r="B35" s="171"/>
      <c r="C35" s="166" t="s">
        <v>93</v>
      </c>
      <c r="D35" s="167"/>
      <c r="E35" s="78" t="str">
        <f>$L$47</f>
        <v>0anos.</v>
      </c>
      <c r="F35" s="24"/>
      <c r="G35" s="120" t="s">
        <v>90</v>
      </c>
      <c r="H35" s="121" t="s">
        <v>77</v>
      </c>
      <c r="I35" s="121" t="s">
        <v>78</v>
      </c>
      <c r="L35" s="9"/>
      <c r="M35" s="9"/>
      <c r="N35" s="9"/>
      <c r="P35" s="66">
        <f t="shared" si="10"/>
        <v>0</v>
      </c>
      <c r="Q35" s="69">
        <f t="shared" si="11"/>
        <v>0</v>
      </c>
      <c r="S35" s="37"/>
      <c r="T35" s="24"/>
      <c r="U35" s="24"/>
      <c r="V35" s="32"/>
      <c r="W35" s="1"/>
      <c r="X35" s="1"/>
    </row>
    <row r="36" spans="1:24" ht="15.75">
      <c r="A36" s="6"/>
      <c r="B36" s="171"/>
      <c r="C36" s="78" t="str">
        <f>$M$47</f>
        <v>0mês(es).</v>
      </c>
      <c r="D36" s="78" t="str">
        <f>$N$47</f>
        <v>0dia(s).</v>
      </c>
      <c r="E36" s="102"/>
      <c r="F36" s="24"/>
      <c r="G36" s="128" t="s">
        <v>94</v>
      </c>
      <c r="H36" s="129">
        <v>95</v>
      </c>
      <c r="I36" s="130">
        <v>85</v>
      </c>
      <c r="L36" s="9"/>
      <c r="M36" s="9"/>
      <c r="N36" s="9"/>
      <c r="P36" s="66">
        <f t="shared" si="10"/>
        <v>0</v>
      </c>
      <c r="Q36" s="69">
        <f t="shared" si="11"/>
        <v>0</v>
      </c>
      <c r="S36" s="37"/>
      <c r="T36" s="24"/>
      <c r="U36" s="24"/>
      <c r="V36" s="32"/>
      <c r="W36" s="1"/>
      <c r="X36" s="1"/>
    </row>
    <row r="37" spans="1:24" ht="21" customHeight="1">
      <c r="A37" s="6"/>
      <c r="B37" s="171"/>
      <c r="C37" s="168">
        <f>K77</f>
        <v>0</v>
      </c>
      <c r="D37" s="169"/>
      <c r="E37" s="170"/>
      <c r="F37" s="24"/>
      <c r="G37" s="131" t="s">
        <v>85</v>
      </c>
      <c r="H37" s="129">
        <v>96</v>
      </c>
      <c r="I37" s="132">
        <v>86</v>
      </c>
      <c r="L37" s="9"/>
      <c r="M37" s="9"/>
      <c r="N37" s="9"/>
      <c r="P37" s="66">
        <f t="shared" si="10"/>
        <v>0</v>
      </c>
      <c r="Q37" s="69">
        <f t="shared" si="11"/>
        <v>0</v>
      </c>
      <c r="S37" s="37"/>
      <c r="T37" s="24"/>
      <c r="U37" s="24"/>
      <c r="V37" s="32"/>
      <c r="W37" s="1"/>
      <c r="X37" s="1"/>
    </row>
    <row r="38" spans="1:24" ht="15">
      <c r="A38" s="6"/>
      <c r="B38" s="171"/>
      <c r="C38" s="14" t="s">
        <v>10</v>
      </c>
      <c r="D38" s="15" t="s">
        <v>11</v>
      </c>
      <c r="E38" s="15" t="s">
        <v>12</v>
      </c>
      <c r="F38" s="24"/>
      <c r="G38" s="131" t="s">
        <v>86</v>
      </c>
      <c r="H38" s="129">
        <v>97</v>
      </c>
      <c r="I38" s="132">
        <v>87</v>
      </c>
      <c r="L38" s="9"/>
      <c r="M38" s="9"/>
      <c r="N38" s="9"/>
      <c r="P38" s="66">
        <f t="shared" si="10"/>
        <v>0</v>
      </c>
      <c r="Q38" s="69">
        <f t="shared" si="11"/>
        <v>0</v>
      </c>
      <c r="S38" s="37"/>
      <c r="T38" s="24"/>
      <c r="U38" s="24"/>
      <c r="V38" s="32"/>
      <c r="W38" s="1"/>
      <c r="X38" s="1"/>
    </row>
    <row r="39" spans="1:24" ht="15.75" customHeight="1">
      <c r="A39" s="6"/>
      <c r="B39" s="171"/>
      <c r="C39" s="39">
        <f>T53</f>
        <v>0</v>
      </c>
      <c r="D39" s="39">
        <f>T56</f>
        <v>0</v>
      </c>
      <c r="E39" s="78">
        <f>T58</f>
        <v>0</v>
      </c>
      <c r="F39" s="24"/>
      <c r="G39" s="131" t="s">
        <v>87</v>
      </c>
      <c r="H39" s="129">
        <v>98</v>
      </c>
      <c r="I39" s="132">
        <v>88</v>
      </c>
      <c r="L39" s="9"/>
      <c r="M39" s="9"/>
      <c r="N39" s="9"/>
      <c r="P39" s="66">
        <f t="shared" si="10"/>
        <v>0</v>
      </c>
      <c r="Q39" s="69">
        <f t="shared" si="11"/>
        <v>0</v>
      </c>
      <c r="S39" s="37"/>
      <c r="T39" s="24"/>
      <c r="U39" s="24"/>
      <c r="V39" s="32"/>
      <c r="W39" s="1"/>
      <c r="X39" s="1"/>
    </row>
    <row r="40" spans="1:24" ht="21.75" customHeight="1">
      <c r="A40" s="6"/>
      <c r="B40" s="171"/>
      <c r="C40" s="143" t="str">
        <f>L82</f>
        <v>,  você tem</v>
      </c>
      <c r="D40" s="144"/>
      <c r="E40" s="133" t="str">
        <f>K83</f>
        <v>0 pontos,</v>
      </c>
      <c r="F40" s="24"/>
      <c r="G40" s="131" t="s">
        <v>88</v>
      </c>
      <c r="H40" s="129">
        <v>99</v>
      </c>
      <c r="I40" s="132">
        <v>89</v>
      </c>
      <c r="L40" s="9"/>
      <c r="M40" s="9"/>
      <c r="N40" s="9"/>
      <c r="P40" s="66">
        <f t="shared" si="10"/>
        <v>0</v>
      </c>
      <c r="Q40" s="69">
        <f t="shared" si="11"/>
        <v>0</v>
      </c>
      <c r="S40" s="37"/>
      <c r="T40" s="24"/>
      <c r="U40" s="24"/>
      <c r="V40" s="32"/>
      <c r="W40" s="1"/>
      <c r="X40" s="1"/>
    </row>
    <row r="41" spans="1:24" ht="26.25" customHeight="1">
      <c r="A41" s="6"/>
      <c r="B41" s="171"/>
      <c r="C41" s="140">
        <f>(K80)</f>
        <v>0</v>
      </c>
      <c r="D41" s="141"/>
      <c r="E41" s="142"/>
      <c r="F41" s="24"/>
      <c r="G41" s="131" t="s">
        <v>95</v>
      </c>
      <c r="H41" s="129">
        <v>100</v>
      </c>
      <c r="I41" s="132">
        <v>90</v>
      </c>
      <c r="L41" s="9"/>
      <c r="M41" s="9"/>
      <c r="N41" s="9"/>
      <c r="P41" s="66">
        <f t="shared" si="10"/>
        <v>0</v>
      </c>
      <c r="Q41" s="69">
        <f t="shared" si="11"/>
        <v>0</v>
      </c>
      <c r="S41" s="37"/>
      <c r="T41" s="24"/>
      <c r="U41" s="24"/>
      <c r="V41" s="32"/>
      <c r="W41" s="1"/>
      <c r="X41" s="1"/>
    </row>
    <row r="42" spans="1:24" ht="26.25" customHeight="1">
      <c r="A42" s="6"/>
      <c r="B42" s="171"/>
      <c r="C42" s="181">
        <f>K85</f>
        <v>0</v>
      </c>
      <c r="D42" s="182"/>
      <c r="E42" s="183"/>
      <c r="F42" s="24"/>
      <c r="G42" s="185" t="s">
        <v>98</v>
      </c>
      <c r="H42" s="186"/>
      <c r="I42" s="187"/>
      <c r="L42" s="9"/>
      <c r="M42" s="9"/>
      <c r="N42" s="9"/>
      <c r="P42" s="66">
        <f t="shared" si="10"/>
        <v>0</v>
      </c>
      <c r="Q42" s="69">
        <f t="shared" si="11"/>
        <v>0</v>
      </c>
      <c r="S42" s="37"/>
      <c r="T42" s="24"/>
      <c r="U42" s="24"/>
      <c r="V42" s="32"/>
      <c r="W42" s="1"/>
      <c r="X42" s="1"/>
    </row>
    <row r="43" spans="1:24" ht="15">
      <c r="A43" s="6"/>
      <c r="B43" s="171"/>
      <c r="C43" s="165" t="s">
        <v>99</v>
      </c>
      <c r="D43" s="165"/>
      <c r="E43" s="165"/>
      <c r="F43" s="165"/>
      <c r="G43" s="165"/>
      <c r="H43" s="165"/>
      <c r="I43" s="165"/>
      <c r="L43" s="41">
        <f>SUM($L8:$L42)</f>
        <v>0</v>
      </c>
      <c r="M43" s="42">
        <f>SUM($M8:$M42)</f>
        <v>0</v>
      </c>
      <c r="N43" s="43">
        <f>SUM($N8:$N42)</f>
        <v>0</v>
      </c>
      <c r="P43" s="66">
        <f t="shared" si="10"/>
        <v>0</v>
      </c>
      <c r="Q43" s="69">
        <f t="shared" si="11"/>
        <v>0</v>
      </c>
      <c r="R43" s="24"/>
      <c r="S43" s="37" t="s">
        <v>37</v>
      </c>
      <c r="T43" s="24">
        <f>(X24)</f>
        <v>0</v>
      </c>
      <c r="U43" s="24"/>
      <c r="V43" s="44">
        <f>T44-($V26*360+V27*30)</f>
        <v>0</v>
      </c>
      <c r="W43" s="1"/>
      <c r="X43" s="1"/>
    </row>
    <row r="44" spans="1:24" ht="15">
      <c r="A44" s="6"/>
      <c r="B44" s="6"/>
      <c r="C44" s="105"/>
      <c r="D44" s="106"/>
      <c r="E44" s="106"/>
      <c r="F44" s="106"/>
      <c r="G44" s="106"/>
      <c r="H44" s="106"/>
      <c r="I44" s="106"/>
      <c r="L44" s="45">
        <f>SUM(L43*12*30)</f>
        <v>0</v>
      </c>
      <c r="M44" s="46">
        <f>SUM(M43*30)</f>
        <v>0</v>
      </c>
      <c r="N44" s="46">
        <f>SUM(N43)</f>
        <v>0</v>
      </c>
      <c r="O44" s="64">
        <f>SUM(L44+M44+Q45)</f>
        <v>0</v>
      </c>
      <c r="P44" s="67">
        <f t="shared" si="10"/>
        <v>0</v>
      </c>
      <c r="Q44" s="70">
        <f t="shared" si="11"/>
        <v>0</v>
      </c>
      <c r="S44" s="47" t="s">
        <v>38</v>
      </c>
      <c r="T44" s="48">
        <f>SUM(T26:T43)</f>
        <v>0</v>
      </c>
      <c r="U44" s="48"/>
      <c r="V44" s="49"/>
      <c r="W44" s="1"/>
      <c r="X44" s="1"/>
    </row>
    <row r="45" spans="3:24" ht="15">
      <c r="C45" s="50"/>
      <c r="D45" s="50"/>
      <c r="E45" s="50"/>
      <c r="F45" s="50"/>
      <c r="G45" s="50"/>
      <c r="H45" s="50"/>
      <c r="I45" s="50"/>
      <c r="L45" s="9">
        <f>INT(O44/360)</f>
        <v>0</v>
      </c>
      <c r="M45" s="9">
        <f>INT((O44-L45*360)/30)</f>
        <v>0</v>
      </c>
      <c r="N45" s="9">
        <f>O44-(L45*360+M45*30)</f>
        <v>0</v>
      </c>
      <c r="P45" s="63">
        <f>SUM(P15:P44)</f>
        <v>0</v>
      </c>
      <c r="Q45" s="71">
        <f>SUM(Q15:Q44)</f>
        <v>0</v>
      </c>
      <c r="W45" s="1"/>
      <c r="X45" s="1"/>
    </row>
    <row r="46" spans="7:24" ht="15">
      <c r="G46" s="123"/>
      <c r="L46" s="9"/>
      <c r="M46" s="9"/>
      <c r="N46" s="9"/>
      <c r="W46" s="1"/>
      <c r="X46" s="1"/>
    </row>
    <row r="47" spans="12:24" ht="15">
      <c r="L47" s="9" t="str">
        <f>CONCATENATE(L45,N53)</f>
        <v>0anos.</v>
      </c>
      <c r="M47" s="9" t="str">
        <f>CONCATENATE(M45,N56)</f>
        <v>0mês(es).</v>
      </c>
      <c r="N47" s="9" t="str">
        <f>CONCATENATE(N45,N58)</f>
        <v>0dia(s).</v>
      </c>
      <c r="W47" s="1"/>
      <c r="X47" s="1"/>
    </row>
    <row r="48" spans="12:24" ht="15">
      <c r="L48" s="9"/>
      <c r="M48" s="9"/>
      <c r="N48" s="9"/>
      <c r="W48" s="1"/>
      <c r="X48" s="1"/>
    </row>
    <row r="49" spans="12:24" ht="15">
      <c r="L49" s="9"/>
      <c r="M49" s="9"/>
      <c r="N49" s="9"/>
      <c r="O49" s="86">
        <v>35</v>
      </c>
      <c r="P49" s="87" t="s">
        <v>59</v>
      </c>
      <c r="R49" s="86">
        <v>30</v>
      </c>
      <c r="S49" s="87" t="s">
        <v>60</v>
      </c>
      <c r="T49" s="82">
        <f>IF(D5=0,0,IF(D5=1,O49,IF(D5=2,R49,)))</f>
        <v>0</v>
      </c>
      <c r="U49" s="77" t="str">
        <f>CONCATENATE(T49,N53)</f>
        <v>0anos.</v>
      </c>
      <c r="W49" s="1"/>
      <c r="X49" s="1"/>
    </row>
    <row r="50" spans="3:24" ht="15">
      <c r="C50" s="1"/>
      <c r="D50" s="1"/>
      <c r="E50" s="1"/>
      <c r="G50" s="1"/>
      <c r="H50" s="1"/>
      <c r="I50" s="1"/>
      <c r="L50" s="9"/>
      <c r="M50" s="9"/>
      <c r="N50" s="9"/>
      <c r="O50" s="75">
        <f>O44</f>
        <v>0</v>
      </c>
      <c r="P50" s="1"/>
      <c r="R50" s="74">
        <f>O44</f>
        <v>0</v>
      </c>
      <c r="T50" s="74"/>
      <c r="V50" s="1"/>
      <c r="W50" s="1"/>
      <c r="X50" s="1"/>
    </row>
    <row r="51" spans="3:24" ht="15">
      <c r="C51" s="1"/>
      <c r="D51" s="1"/>
      <c r="E51" s="1"/>
      <c r="G51" s="1"/>
      <c r="H51" s="1"/>
      <c r="I51" s="1"/>
      <c r="L51" s="9"/>
      <c r="M51" s="9"/>
      <c r="N51" s="9"/>
      <c r="O51" s="80">
        <v>12600</v>
      </c>
      <c r="P51" s="81"/>
      <c r="R51" s="82">
        <v>10800</v>
      </c>
      <c r="S51" s="83"/>
      <c r="V51" s="1"/>
      <c r="W51" s="1"/>
      <c r="X51" s="1"/>
    </row>
    <row r="52" spans="3:24" ht="15">
      <c r="C52" s="1"/>
      <c r="D52" s="1"/>
      <c r="E52" s="1"/>
      <c r="G52" s="1"/>
      <c r="H52" s="1"/>
      <c r="I52" s="1"/>
      <c r="L52" s="9"/>
      <c r="M52" s="9"/>
      <c r="N52" s="9"/>
      <c r="O52" s="75">
        <f>O51-O50</f>
        <v>12600</v>
      </c>
      <c r="P52" s="1"/>
      <c r="R52" s="75">
        <f>R51-R50</f>
        <v>10800</v>
      </c>
      <c r="V52" s="1"/>
      <c r="W52" s="1"/>
      <c r="X52" s="1"/>
    </row>
    <row r="53" spans="3:24" ht="15">
      <c r="C53" s="1"/>
      <c r="D53" s="1"/>
      <c r="E53" s="1"/>
      <c r="G53" s="1"/>
      <c r="H53" s="1"/>
      <c r="I53" s="1"/>
      <c r="L53" s="9"/>
      <c r="M53" s="9"/>
      <c r="N53" s="45" t="s">
        <v>81</v>
      </c>
      <c r="O53" s="76">
        <f>TRUNC(O52/360)</f>
        <v>35</v>
      </c>
      <c r="P53" s="77">
        <f>IF(O53&gt;=1,O53,)</f>
        <v>35</v>
      </c>
      <c r="R53" s="80">
        <f>TRUNC(R52/360)</f>
        <v>30</v>
      </c>
      <c r="S53" s="84">
        <f>IF(R53&gt;=1,R53,)</f>
        <v>30</v>
      </c>
      <c r="T53" s="68">
        <f>IF($D$5=0,0,IF($D$5=1,P53,IF($D$5=2,S53,)))</f>
        <v>0</v>
      </c>
      <c r="V53" s="1"/>
      <c r="W53" s="1"/>
      <c r="X53" s="1"/>
    </row>
    <row r="54" spans="3:24" ht="15">
      <c r="C54" s="1"/>
      <c r="D54" s="1"/>
      <c r="E54" s="1"/>
      <c r="G54" s="1"/>
      <c r="H54" s="1"/>
      <c r="I54" s="1"/>
      <c r="L54" s="9"/>
      <c r="M54" s="9"/>
      <c r="N54" s="9"/>
      <c r="O54" s="75">
        <f>O53*360</f>
        <v>12600</v>
      </c>
      <c r="P54" s="1"/>
      <c r="R54" s="75">
        <f>R53*360</f>
        <v>10800</v>
      </c>
      <c r="T54" s="85"/>
      <c r="V54" s="1"/>
      <c r="W54" s="1"/>
      <c r="X54" s="1"/>
    </row>
    <row r="55" spans="3:24" ht="15">
      <c r="C55" s="1"/>
      <c r="D55" s="1"/>
      <c r="E55" s="1"/>
      <c r="G55" s="1"/>
      <c r="H55" s="1"/>
      <c r="I55" s="1"/>
      <c r="L55" s="9"/>
      <c r="M55" s="9"/>
      <c r="N55" s="9"/>
      <c r="O55" s="75">
        <f>O52-O54</f>
        <v>0</v>
      </c>
      <c r="P55" s="1"/>
      <c r="R55" s="75">
        <f>R52-R54</f>
        <v>0</v>
      </c>
      <c r="T55" s="85"/>
      <c r="V55" s="1"/>
      <c r="W55" s="1"/>
      <c r="X55" s="1"/>
    </row>
    <row r="56" spans="3:24" ht="15">
      <c r="C56" s="1"/>
      <c r="D56" s="1"/>
      <c r="E56" s="1"/>
      <c r="G56" s="1"/>
      <c r="H56" s="1"/>
      <c r="I56" s="1"/>
      <c r="L56" s="9"/>
      <c r="M56" s="9"/>
      <c r="N56" s="45" t="s">
        <v>65</v>
      </c>
      <c r="O56" s="76">
        <f>TRUNC((O55/30))</f>
        <v>0</v>
      </c>
      <c r="P56" s="77">
        <f>IF(O56&gt;=1,O56,)</f>
        <v>0</v>
      </c>
      <c r="R56" s="80">
        <f>TRUNC((R55/30))</f>
        <v>0</v>
      </c>
      <c r="S56" s="84">
        <f>IF(R56&gt;=1,R56,IF(R56&lt;=0,0,))</f>
        <v>0</v>
      </c>
      <c r="T56" s="69">
        <f>IF($D$5=0,0,IF($D$5=1,P56,IF($D$5=2,S56,)))</f>
        <v>0</v>
      </c>
      <c r="V56" s="1"/>
      <c r="W56" s="1"/>
      <c r="X56" s="1"/>
    </row>
    <row r="57" spans="3:24" ht="15">
      <c r="C57" s="1"/>
      <c r="D57" s="1"/>
      <c r="E57" s="1"/>
      <c r="G57" s="1"/>
      <c r="H57" s="1"/>
      <c r="I57" s="1"/>
      <c r="L57" s="9"/>
      <c r="M57" s="9"/>
      <c r="N57" s="9"/>
      <c r="O57" s="75">
        <f>O56*30</f>
        <v>0</v>
      </c>
      <c r="P57" s="1"/>
      <c r="R57" s="75">
        <f>R56*30</f>
        <v>0</v>
      </c>
      <c r="T57" s="85"/>
      <c r="V57" s="1"/>
      <c r="W57" s="1"/>
      <c r="X57" s="1"/>
    </row>
    <row r="58" spans="3:24" ht="15">
      <c r="C58" s="1"/>
      <c r="D58" s="1"/>
      <c r="E58" s="1"/>
      <c r="G58" s="1"/>
      <c r="H58" s="1"/>
      <c r="I58" s="1"/>
      <c r="L58" s="9"/>
      <c r="M58" s="9"/>
      <c r="N58" s="45" t="s">
        <v>66</v>
      </c>
      <c r="O58" s="76">
        <f>O55-O57</f>
        <v>0</v>
      </c>
      <c r="P58" s="77">
        <f>IF(O58&gt;=1,O58,)</f>
        <v>0</v>
      </c>
      <c r="R58" s="80">
        <f>R55-R57</f>
        <v>0</v>
      </c>
      <c r="S58" s="84">
        <f>IF(R58&gt;=1,R58,IF(R58&lt;=0,0,))</f>
        <v>0</v>
      </c>
      <c r="T58" s="70">
        <f>IF($D$5=0,0,IF($D$5=1,P58,IF($D$5=2,S58,)))</f>
        <v>0</v>
      </c>
      <c r="V58" s="1"/>
      <c r="W58" s="1"/>
      <c r="X58" s="1"/>
    </row>
    <row r="60" spans="15:16" ht="15">
      <c r="O60" s="90" t="s">
        <v>59</v>
      </c>
      <c r="P60" s="12" t="s">
        <v>60</v>
      </c>
    </row>
    <row r="61" spans="14:22" ht="15">
      <c r="N61" s="12" t="s">
        <v>3</v>
      </c>
      <c r="O61" s="90">
        <v>65</v>
      </c>
      <c r="P61" s="89">
        <v>60</v>
      </c>
      <c r="Q61" s="34">
        <f>IF(D5=0,0,IF(D5=1,O61,IF(D5=2,P61,)))</f>
        <v>0</v>
      </c>
      <c r="R61" s="94" t="str">
        <f>CONCATENATE(Q61,N53)</f>
        <v>0anos.</v>
      </c>
      <c r="U61" s="82">
        <f>IF(Q62=0,0,IF(Q62=1,U62,IF(Q62=2,V62,0)))</f>
        <v>0</v>
      </c>
      <c r="V61" s="89" t="str">
        <f>CONCATENATE(U61,N53)</f>
        <v>0anos.</v>
      </c>
    </row>
    <row r="62" spans="14:22" ht="15">
      <c r="N62" s="92" t="s">
        <v>63</v>
      </c>
      <c r="O62" s="91" t="str">
        <f>Q13</f>
        <v>115 anos</v>
      </c>
      <c r="P62" s="44" t="str">
        <f>Q13</f>
        <v>115 anos</v>
      </c>
      <c r="Q62" s="34">
        <f>IF(Q61=65,1,IF(Q61=60,2,))</f>
        <v>0</v>
      </c>
      <c r="R62" s="35">
        <f>IF(Q62=1,O62,IF(Q62=2,0,))</f>
        <v>0</v>
      </c>
      <c r="S62" s="35">
        <f>IF(Q62=1,0,IF(Q62=2,P62,0))</f>
        <v>0</v>
      </c>
      <c r="T62" s="35">
        <f>IF(Q62=0,0,IF(Q62=1,(O61-R62),IF(Q62=2,(Q61-P62),)))</f>
        <v>0</v>
      </c>
      <c r="U62" s="35">
        <f>IF(R62&gt;=O61,0,IF(R62&lt;O61,T62,))</f>
        <v>0</v>
      </c>
      <c r="V62" s="94">
        <f>IF(S62&gt;=P61,0,IF(S62&lt;P61,T62,))</f>
        <v>0</v>
      </c>
    </row>
    <row r="63" spans="14:22" ht="15">
      <c r="N63" s="93" t="s">
        <v>64</v>
      </c>
      <c r="O63" s="90" t="e">
        <f>O61-O62</f>
        <v>#VALUE!</v>
      </c>
      <c r="P63" s="89" t="e">
        <f>P61-P62</f>
        <v>#VALUE!</v>
      </c>
      <c r="Q63" s="47" t="str">
        <f>IF(R62&gt;=65,"Idade Completa",IF(R62&lt;65,"Idade Incompleta",))</f>
        <v>Idade Incompleta</v>
      </c>
      <c r="R63" s="48" t="str">
        <f>IF(S62&gt;=65,"Idade Completa",IF(S62&lt;65,"Idade Incompleta",))</f>
        <v>Idade Incompleta</v>
      </c>
      <c r="S63" s="48">
        <f>IF(Q62=1,Q63,IF(Q62=2,R63,0))</f>
        <v>0</v>
      </c>
      <c r="T63" s="48">
        <f>IF(O62&lt;=O61,R62,IF(O62&lt;=90,R62,IF(P62&lt;=P61,S62,IF(P62&lt;=80,S62,))))</f>
        <v>0</v>
      </c>
      <c r="U63" s="48">
        <f>IF(P62&lt;=P61,S62,IF(P62&lt;=80,S62,))</f>
        <v>0</v>
      </c>
      <c r="V63" s="95">
        <f>IF($U$63&gt;=20,$U$63,IF($U$63&gt;=30,$U$63,IF($T$63&gt;=40,$T$63,IF($T$63&gt;=50,$T$63,))))</f>
        <v>0</v>
      </c>
    </row>
    <row r="64" ht="15">
      <c r="S64" s="1" t="str">
        <f>IF(S63="Idadecompleta","sim","não")</f>
        <v>não</v>
      </c>
    </row>
    <row r="65" spans="15:16" ht="15">
      <c r="O65" s="82" t="s">
        <v>3</v>
      </c>
      <c r="P65" s="97">
        <v>5400</v>
      </c>
    </row>
    <row r="66" spans="15:16" ht="15">
      <c r="O66" s="80"/>
      <c r="P66" s="97">
        <f>O44</f>
        <v>0</v>
      </c>
    </row>
    <row r="67" spans="15:16" ht="15">
      <c r="O67" s="96"/>
      <c r="P67" s="98">
        <f>P65-P66</f>
        <v>5400</v>
      </c>
    </row>
    <row r="68" spans="15:20" ht="15">
      <c r="O68" s="88" t="s">
        <v>10</v>
      </c>
      <c r="P68" s="99">
        <f>TRUNC(P67/360)</f>
        <v>15</v>
      </c>
      <c r="Q68" s="101">
        <f>IF(P68&gt;=15,0,)</f>
        <v>0</v>
      </c>
      <c r="R68" s="103">
        <f>IF(Q62=0,0,IF(P66&lt;=P65,P68,))</f>
        <v>0</v>
      </c>
      <c r="S68" s="89" t="str">
        <f>CONCATENATE(R68,N53)</f>
        <v>0anos.</v>
      </c>
      <c r="T68" s="1" t="str">
        <f>IF(R68=0,"Tempo Completo",IF(R68&gt;=1,"Tempo Incompleto",))</f>
        <v>Tempo Completo</v>
      </c>
    </row>
    <row r="69" spans="15:20" ht="15">
      <c r="O69" s="82"/>
      <c r="P69" s="97">
        <f>P68*360</f>
        <v>5400</v>
      </c>
      <c r="T69" s="1" t="str">
        <f>IF(T68="tempo completo","sim","não")</f>
        <v>sim</v>
      </c>
    </row>
    <row r="70" spans="15:16" ht="15">
      <c r="O70" s="82"/>
      <c r="P70" s="97">
        <f>P67-P69</f>
        <v>0</v>
      </c>
    </row>
    <row r="71" spans="15:20" ht="15">
      <c r="O71" s="82" t="s">
        <v>11</v>
      </c>
      <c r="P71" s="97">
        <f>TRUNC(P70/30)</f>
        <v>0</v>
      </c>
      <c r="Q71" s="101">
        <f>IF(P71&lt;=12,0,0)</f>
        <v>0</v>
      </c>
      <c r="R71" s="77">
        <f>IF(P66&lt;=P65,P71,)</f>
        <v>0</v>
      </c>
      <c r="S71" s="104" t="str">
        <f>CONCATENATE(R71,N56)</f>
        <v>0mês(es).</v>
      </c>
      <c r="T71" s="1" t="str">
        <f>IF(R71=0,"Tempo Completo",IF(R71&gt;=1,"Tempo Incompleto",))</f>
        <v>Tempo Completo</v>
      </c>
    </row>
    <row r="72" spans="15:20" ht="15">
      <c r="O72" s="82"/>
      <c r="P72" s="97">
        <f>P71*30</f>
        <v>0</v>
      </c>
      <c r="T72" s="1" t="str">
        <f>IF(T71="tempo completo","sim","não")</f>
        <v>sim</v>
      </c>
    </row>
    <row r="73" spans="15:20" ht="15">
      <c r="O73" s="82" t="s">
        <v>67</v>
      </c>
      <c r="P73" s="97">
        <f>P70-P72</f>
        <v>0</v>
      </c>
      <c r="Q73" s="101">
        <f>IF(P73&lt;=30,0,)</f>
        <v>0</v>
      </c>
      <c r="R73" s="77">
        <f>IF(P66&lt;=P65,P73,)</f>
        <v>0</v>
      </c>
      <c r="S73" s="12" t="str">
        <f>CONCATENATE(R73,N58)</f>
        <v>0dia(s).</v>
      </c>
      <c r="T73" s="1" t="str">
        <f>IF(R73=0,"Tempo Completo",IF(R73&gt;=1,"Tempo Incompleto",))</f>
        <v>Tempo Completo</v>
      </c>
    </row>
    <row r="74" spans="16:20" ht="15">
      <c r="P74" s="100"/>
      <c r="T74" s="1" t="str">
        <f>IF(T73="tempo completo","sim","não")</f>
        <v>sim</v>
      </c>
    </row>
    <row r="75" ht="15">
      <c r="P75" s="100"/>
    </row>
    <row r="76" spans="11:15" ht="15">
      <c r="K76" s="103">
        <f>LEFT(D4,20)</f>
      </c>
      <c r="L76" s="84">
        <f>IF(D5=0,0,IF(D5=1,"Prezado Sr.",IF(D5=2,"Prezada Sra.",)))</f>
        <v>0</v>
      </c>
      <c r="M76" s="84"/>
      <c r="N76" s="82">
        <f>LEFT(K76,10)</f>
      </c>
      <c r="O76" s="77"/>
    </row>
    <row r="77" spans="11:15" ht="15">
      <c r="K77" s="134">
        <f>IF(D5=1,"Tempo que falta para sua Aposentadoria Integral sem incidência do fator previdenciário.",IF(D5=2,"Tempo que falta para sua Aposentadoria Integral sem incidência do fator previdenciário.",))</f>
        <v>0</v>
      </c>
      <c r="L77" s="35"/>
      <c r="M77" s="35"/>
      <c r="N77" s="35"/>
      <c r="O77" s="94"/>
    </row>
    <row r="78" spans="11:17" ht="15">
      <c r="K78" s="34" t="str">
        <f>IF(L45&lt;25,"ainda não dá direito à APOSENTADORIA POR TEMPO DE SERVIÇO.",IF(L45&lt;30,"dá direito à APOSENTADORIA PROPORCIONAL COM O FATOR PREVIDENCIÁRIO.",IF(L45&lt;100,"dá direito à APOSENTADORIA INTEGRAL SEM O FATOR PREVIDENCIÁRIO.",)))</f>
        <v>ainda não dá direito à APOSENTADORIA POR TEMPO DE SERVIÇO.</v>
      </c>
      <c r="L78" s="35"/>
      <c r="M78" s="35"/>
      <c r="N78" s="35"/>
      <c r="O78" s="35"/>
      <c r="P78" s="136"/>
      <c r="Q78" s="94"/>
    </row>
    <row r="79" spans="11:22" ht="15">
      <c r="K79" s="82" t="str">
        <f>IF(L45&lt;30,"ainda não dá direito à APOSENTADORIA POR TEMPO DE SERVIÇO.",IF(L45&lt;35,"dá direito à APOSENTADORIA PROPORCIONAL COM O FATOR PREVIDENCIÁRIO.",IF(L45&lt;100,"dá direito à APOSENTADORIA INTEGRAL SEM O FATOR PREVIDENCIÁRIO.",)))</f>
        <v>ainda não dá direito à APOSENTADORIA POR TEMPO DE SERVIÇO.</v>
      </c>
      <c r="L79" s="84"/>
      <c r="M79" s="84"/>
      <c r="N79" s="84"/>
      <c r="O79" s="84"/>
      <c r="P79" s="119"/>
      <c r="Q79" s="77"/>
      <c r="R79" s="24"/>
      <c r="S79" s="24"/>
      <c r="T79" s="24"/>
      <c r="U79" s="24"/>
      <c r="V79" s="139"/>
    </row>
    <row r="80" spans="11:17" ht="15">
      <c r="K80" s="137">
        <f>IF(D5=0,0,IF(D5=1,K79,IF(D5=2,K78,0)))</f>
        <v>0</v>
      </c>
      <c r="L80" s="48"/>
      <c r="M80" s="48"/>
      <c r="N80" s="48"/>
      <c r="O80" s="48"/>
      <c r="P80" s="138"/>
      <c r="Q80" s="95"/>
    </row>
    <row r="81" spans="11:14" ht="15">
      <c r="K81" s="127" t="s">
        <v>96</v>
      </c>
      <c r="L81" s="48"/>
      <c r="M81" s="48"/>
      <c r="N81" s="135">
        <f>(R13+L45)</f>
        <v>115</v>
      </c>
    </row>
    <row r="82" spans="11:14" ht="15">
      <c r="K82" s="82">
        <f>IF(D5=0,0,IF(D5&gt;=1,N81,))</f>
        <v>0</v>
      </c>
      <c r="L82" s="84" t="str">
        <f>LEFT(D4,40)&amp;",  você tem"</f>
        <v>,  você tem</v>
      </c>
      <c r="M82" s="82" t="s">
        <v>97</v>
      </c>
      <c r="N82" s="77">
        <f>IF(D5=1,H36,IF(D5=2,I36,))</f>
        <v>0</v>
      </c>
    </row>
    <row r="83" spans="11:13" ht="15">
      <c r="K83" s="127" t="str">
        <f>(K82&amp;" pontos,")</f>
        <v>0 pontos,</v>
      </c>
      <c r="L83" s="95" t="str">
        <f>IF(D5=1,H36,IF(D5=2,I36,))&amp;"fator"</f>
        <v>fator</v>
      </c>
      <c r="M83" s="74"/>
    </row>
    <row r="85" spans="11:17" ht="15">
      <c r="K85" s="82">
        <f>IF(D5=1,"Ex. Homem 59 anos + 36 anos de contribuição = 95 pontos. Aposentadoria Integral",IF(D5=2,"Ex. Mulher 53 anos + 32 anos de contribuição = 85 pontos. Aposentadoria Integral",))</f>
        <v>0</v>
      </c>
      <c r="L85" s="84"/>
      <c r="M85" s="84"/>
      <c r="N85" s="84"/>
      <c r="O85" s="84"/>
      <c r="P85" s="119"/>
      <c r="Q85" s="77"/>
    </row>
  </sheetData>
  <sheetProtection password="CC07" sheet="1"/>
  <mergeCells count="28">
    <mergeCell ref="G6:I6"/>
    <mergeCell ref="G42:I42"/>
    <mergeCell ref="I7:I8"/>
    <mergeCell ref="I9:I11"/>
    <mergeCell ref="G7:G8"/>
    <mergeCell ref="H7:H8"/>
    <mergeCell ref="G9:G10"/>
    <mergeCell ref="H9:H10"/>
    <mergeCell ref="C43:I43"/>
    <mergeCell ref="C35:D35"/>
    <mergeCell ref="C37:E37"/>
    <mergeCell ref="B4:B43"/>
    <mergeCell ref="D4:I4"/>
    <mergeCell ref="C8:C9"/>
    <mergeCell ref="D6:E6"/>
    <mergeCell ref="D7:E7"/>
    <mergeCell ref="C42:E42"/>
    <mergeCell ref="E5:G5"/>
    <mergeCell ref="C41:E41"/>
    <mergeCell ref="C40:D40"/>
    <mergeCell ref="D2:H2"/>
    <mergeCell ref="C33:E33"/>
    <mergeCell ref="H5:I5"/>
    <mergeCell ref="D3:H3"/>
    <mergeCell ref="D8:E9"/>
    <mergeCell ref="D10:E11"/>
    <mergeCell ref="C10:C11"/>
    <mergeCell ref="G34:I34"/>
  </mergeCells>
  <dataValidations count="1">
    <dataValidation type="list" allowBlank="1" showInputMessage="1" showErrorMessage="1" sqref="D5">
      <formula1>"0,1,2"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C2:J42"/>
  <sheetViews>
    <sheetView showGridLines="0" zoomScalePageLayoutView="0" workbookViewId="0" topLeftCell="A23">
      <selection activeCell="D21" sqref="D21:I23"/>
    </sheetView>
  </sheetViews>
  <sheetFormatPr defaultColWidth="9.140625" defaultRowHeight="15"/>
  <sheetData>
    <row r="2" spans="3:10" ht="15">
      <c r="C2" s="52"/>
      <c r="D2" s="53"/>
      <c r="E2" s="61"/>
      <c r="F2" s="61"/>
      <c r="G2" s="61"/>
      <c r="H2" s="61"/>
      <c r="I2" s="61"/>
      <c r="J2" s="52"/>
    </row>
    <row r="3" spans="3:10" ht="15">
      <c r="C3" s="52"/>
      <c r="D3" s="194" t="s">
        <v>55</v>
      </c>
      <c r="E3" s="195"/>
      <c r="F3" s="195"/>
      <c r="G3" s="195"/>
      <c r="H3" s="195"/>
      <c r="I3" s="196"/>
      <c r="J3" s="52"/>
    </row>
    <row r="4" spans="3:10" ht="20.25" customHeight="1">
      <c r="C4" s="52"/>
      <c r="D4" s="198" t="s">
        <v>49</v>
      </c>
      <c r="E4" s="198"/>
      <c r="F4" s="198"/>
      <c r="G4" s="198"/>
      <c r="H4" s="198"/>
      <c r="I4" s="198"/>
      <c r="J4" s="52"/>
    </row>
    <row r="5" spans="3:10" ht="15">
      <c r="C5" s="52"/>
      <c r="D5" s="198"/>
      <c r="E5" s="198"/>
      <c r="F5" s="198"/>
      <c r="G5" s="198"/>
      <c r="H5" s="198"/>
      <c r="I5" s="198"/>
      <c r="J5" s="52"/>
    </row>
    <row r="6" spans="3:10" ht="15">
      <c r="C6" s="52"/>
      <c r="D6" s="198"/>
      <c r="E6" s="198"/>
      <c r="F6" s="198"/>
      <c r="G6" s="198"/>
      <c r="H6" s="198"/>
      <c r="I6" s="198"/>
      <c r="J6" s="52"/>
    </row>
    <row r="7" spans="3:10" ht="15">
      <c r="C7" s="52"/>
      <c r="D7" s="198" t="s">
        <v>50</v>
      </c>
      <c r="E7" s="198"/>
      <c r="F7" s="198"/>
      <c r="G7" s="198"/>
      <c r="H7" s="198"/>
      <c r="I7" s="198"/>
      <c r="J7" s="52"/>
    </row>
    <row r="8" spans="3:10" ht="15">
      <c r="C8" s="52"/>
      <c r="D8" s="198"/>
      <c r="E8" s="198"/>
      <c r="F8" s="198"/>
      <c r="G8" s="198"/>
      <c r="H8" s="198"/>
      <c r="I8" s="198"/>
      <c r="J8" s="52"/>
    </row>
    <row r="9" spans="3:10" ht="15">
      <c r="C9" s="52"/>
      <c r="D9" s="198"/>
      <c r="E9" s="198"/>
      <c r="F9" s="198"/>
      <c r="G9" s="198"/>
      <c r="H9" s="198"/>
      <c r="I9" s="198"/>
      <c r="J9" s="52"/>
    </row>
    <row r="10" spans="3:10" ht="15">
      <c r="C10" s="52"/>
      <c r="D10" s="62"/>
      <c r="E10" s="62"/>
      <c r="F10" s="62"/>
      <c r="G10" s="62"/>
      <c r="H10" s="62"/>
      <c r="I10" s="62"/>
      <c r="J10" s="52"/>
    </row>
    <row r="11" spans="3:10" ht="15" customHeight="1">
      <c r="C11" s="52"/>
      <c r="D11" s="198" t="s">
        <v>51</v>
      </c>
      <c r="E11" s="198"/>
      <c r="F11" s="198"/>
      <c r="G11" s="198"/>
      <c r="H11" s="198"/>
      <c r="I11" s="198"/>
      <c r="J11" s="52"/>
    </row>
    <row r="12" spans="3:10" ht="15" customHeight="1">
      <c r="C12" s="52"/>
      <c r="D12" s="198"/>
      <c r="E12" s="198"/>
      <c r="F12" s="198"/>
      <c r="G12" s="198"/>
      <c r="H12" s="198"/>
      <c r="I12" s="198"/>
      <c r="J12" s="52"/>
    </row>
    <row r="13" spans="3:10" ht="15">
      <c r="C13" s="52"/>
      <c r="D13" s="198"/>
      <c r="E13" s="198"/>
      <c r="F13" s="198"/>
      <c r="G13" s="198"/>
      <c r="H13" s="198"/>
      <c r="I13" s="198"/>
      <c r="J13" s="52"/>
    </row>
    <row r="14" spans="3:10" ht="15">
      <c r="C14" s="52"/>
      <c r="D14" s="198"/>
      <c r="E14" s="198"/>
      <c r="F14" s="198"/>
      <c r="G14" s="198"/>
      <c r="H14" s="198"/>
      <c r="I14" s="198"/>
      <c r="J14" s="52"/>
    </row>
    <row r="15" spans="3:10" ht="15">
      <c r="C15" s="52"/>
      <c r="D15" s="198"/>
      <c r="E15" s="198"/>
      <c r="F15" s="198"/>
      <c r="G15" s="198"/>
      <c r="H15" s="198"/>
      <c r="I15" s="198"/>
      <c r="J15" s="52"/>
    </row>
    <row r="16" spans="3:10" ht="15" customHeight="1">
      <c r="C16" s="52"/>
      <c r="D16" s="197" t="s">
        <v>54</v>
      </c>
      <c r="E16" s="197"/>
      <c r="F16" s="197"/>
      <c r="G16" s="197"/>
      <c r="H16" s="197"/>
      <c r="I16" s="197"/>
      <c r="J16" s="52"/>
    </row>
    <row r="17" spans="3:10" ht="15">
      <c r="C17" s="52"/>
      <c r="D17" s="197"/>
      <c r="E17" s="197"/>
      <c r="F17" s="197"/>
      <c r="G17" s="197"/>
      <c r="H17" s="197"/>
      <c r="I17" s="197"/>
      <c r="J17" s="52"/>
    </row>
    <row r="18" spans="3:10" ht="15" customHeight="1">
      <c r="C18" s="52"/>
      <c r="D18" s="198" t="s">
        <v>53</v>
      </c>
      <c r="E18" s="198"/>
      <c r="F18" s="198"/>
      <c r="G18" s="198"/>
      <c r="H18" s="198"/>
      <c r="I18" s="198"/>
      <c r="J18" s="52"/>
    </row>
    <row r="19" spans="3:10" ht="15">
      <c r="C19" s="52"/>
      <c r="D19" s="198"/>
      <c r="E19" s="198"/>
      <c r="F19" s="198"/>
      <c r="G19" s="198"/>
      <c r="H19" s="198"/>
      <c r="I19" s="198"/>
      <c r="J19" s="52"/>
    </row>
    <row r="20" spans="3:10" ht="15">
      <c r="C20" s="52"/>
      <c r="D20" s="198"/>
      <c r="E20" s="198"/>
      <c r="F20" s="198"/>
      <c r="G20" s="198"/>
      <c r="H20" s="198"/>
      <c r="I20" s="198"/>
      <c r="J20" s="52"/>
    </row>
    <row r="21" spans="3:10" ht="15" customHeight="1">
      <c r="C21" s="52"/>
      <c r="D21" s="198" t="s">
        <v>52</v>
      </c>
      <c r="E21" s="198"/>
      <c r="F21" s="198"/>
      <c r="G21" s="198"/>
      <c r="H21" s="198"/>
      <c r="I21" s="198"/>
      <c r="J21" s="52"/>
    </row>
    <row r="22" spans="3:10" ht="15">
      <c r="C22" s="52"/>
      <c r="D22" s="198"/>
      <c r="E22" s="198"/>
      <c r="F22" s="198"/>
      <c r="G22" s="198"/>
      <c r="H22" s="198"/>
      <c r="I22" s="198"/>
      <c r="J22" s="52"/>
    </row>
    <row r="23" spans="3:10" ht="15">
      <c r="C23" s="52"/>
      <c r="D23" s="198"/>
      <c r="E23" s="198"/>
      <c r="F23" s="198"/>
      <c r="G23" s="198"/>
      <c r="H23" s="198"/>
      <c r="I23" s="198"/>
      <c r="J23" s="52"/>
    </row>
    <row r="24" spans="3:10" ht="15">
      <c r="C24" s="52"/>
      <c r="D24" s="194" t="s">
        <v>39</v>
      </c>
      <c r="E24" s="195"/>
      <c r="F24" s="195"/>
      <c r="G24" s="195"/>
      <c r="H24" s="195"/>
      <c r="I24" s="196"/>
      <c r="J24" s="52"/>
    </row>
    <row r="25" spans="3:10" ht="15">
      <c r="C25" s="54" t="s">
        <v>40</v>
      </c>
      <c r="D25" s="55" t="s">
        <v>41</v>
      </c>
      <c r="E25" s="55"/>
      <c r="F25" s="55"/>
      <c r="G25" s="55"/>
      <c r="H25" s="55"/>
      <c r="I25" s="55"/>
      <c r="J25" s="56"/>
    </row>
    <row r="26" spans="3:10" ht="15">
      <c r="C26" s="52"/>
      <c r="D26" s="55" t="s">
        <v>42</v>
      </c>
      <c r="E26" s="55"/>
      <c r="F26" s="55"/>
      <c r="G26" s="55"/>
      <c r="H26" s="55"/>
      <c r="I26" s="55"/>
      <c r="J26" s="56"/>
    </row>
    <row r="27" spans="3:10" ht="15">
      <c r="C27" s="52"/>
      <c r="D27" s="56" t="s">
        <v>43</v>
      </c>
      <c r="E27" s="56"/>
      <c r="F27" s="56"/>
      <c r="G27" s="56"/>
      <c r="H27" s="56"/>
      <c r="I27" s="56"/>
      <c r="J27" s="56"/>
    </row>
    <row r="28" spans="3:10" ht="15">
      <c r="C28" s="52"/>
      <c r="D28" s="56" t="s">
        <v>44</v>
      </c>
      <c r="E28" s="56"/>
      <c r="F28" s="56"/>
      <c r="G28" s="56"/>
      <c r="H28" s="56"/>
      <c r="I28" s="56"/>
      <c r="J28" s="56"/>
    </row>
    <row r="29" spans="3:10" ht="15" customHeight="1">
      <c r="C29" s="57"/>
      <c r="D29" s="193" t="s">
        <v>45</v>
      </c>
      <c r="E29" s="193"/>
      <c r="F29" s="193"/>
      <c r="G29" s="193"/>
      <c r="H29" s="193"/>
      <c r="I29" s="193"/>
      <c r="J29" s="193"/>
    </row>
    <row r="30" spans="3:10" ht="15" customHeight="1">
      <c r="C30" s="57"/>
      <c r="D30" s="193" t="s">
        <v>46</v>
      </c>
      <c r="E30" s="193"/>
      <c r="F30" s="193"/>
      <c r="G30" s="193"/>
      <c r="H30" s="193"/>
      <c r="I30" s="193"/>
      <c r="J30" s="193"/>
    </row>
    <row r="31" spans="3:10" ht="15" customHeight="1">
      <c r="C31" s="57" t="s">
        <v>40</v>
      </c>
      <c r="D31" s="199" t="s">
        <v>47</v>
      </c>
      <c r="E31" s="199"/>
      <c r="F31" s="199"/>
      <c r="G31" s="199"/>
      <c r="H31" s="199"/>
      <c r="I31" s="199"/>
      <c r="J31" s="199"/>
    </row>
    <row r="32" spans="3:10" ht="15">
      <c r="C32" s="58"/>
      <c r="D32" s="58"/>
      <c r="E32" s="58"/>
      <c r="F32" s="58"/>
      <c r="G32" s="58"/>
      <c r="H32" s="58"/>
      <c r="I32" s="58"/>
      <c r="J32" s="58"/>
    </row>
    <row r="33" spans="3:10" ht="15.75" customHeight="1">
      <c r="C33" s="59"/>
      <c r="D33" s="59"/>
      <c r="E33" s="200" t="s">
        <v>68</v>
      </c>
      <c r="F33" s="201"/>
      <c r="G33" s="201"/>
      <c r="H33" s="201"/>
      <c r="I33" s="202"/>
      <c r="J33" s="52"/>
    </row>
    <row r="34" spans="3:10" ht="15">
      <c r="C34" s="193" t="s">
        <v>75</v>
      </c>
      <c r="D34" s="193"/>
      <c r="E34" s="193"/>
      <c r="F34" s="193"/>
      <c r="G34" s="193"/>
      <c r="H34" s="193"/>
      <c r="I34" s="193"/>
      <c r="J34" s="193"/>
    </row>
    <row r="35" spans="3:10" ht="15">
      <c r="C35" s="193" t="s">
        <v>76</v>
      </c>
      <c r="D35" s="193"/>
      <c r="E35" s="193"/>
      <c r="F35" s="193"/>
      <c r="G35" s="193"/>
      <c r="H35" s="193"/>
      <c r="I35" s="193"/>
      <c r="J35" s="52"/>
    </row>
    <row r="36" spans="3:10" ht="15">
      <c r="C36" s="193" t="s">
        <v>72</v>
      </c>
      <c r="D36" s="193"/>
      <c r="E36" s="193"/>
      <c r="F36" s="193"/>
      <c r="G36" s="193"/>
      <c r="H36" s="193"/>
      <c r="I36" s="193"/>
      <c r="J36" s="52"/>
    </row>
    <row r="37" spans="3:10" ht="15">
      <c r="C37" s="193" t="s">
        <v>71</v>
      </c>
      <c r="D37" s="193"/>
      <c r="E37" s="193"/>
      <c r="F37" s="193"/>
      <c r="G37" s="193"/>
      <c r="H37" s="58"/>
      <c r="I37" s="58"/>
      <c r="J37" s="52"/>
    </row>
    <row r="38" spans="3:10" ht="15">
      <c r="C38" s="193" t="s">
        <v>73</v>
      </c>
      <c r="D38" s="193"/>
      <c r="E38" s="193"/>
      <c r="F38" s="193"/>
      <c r="G38" s="193"/>
      <c r="H38" s="193"/>
      <c r="I38" s="193"/>
      <c r="J38" s="52"/>
    </row>
    <row r="39" spans="3:10" ht="15">
      <c r="C39" s="193" t="s">
        <v>69</v>
      </c>
      <c r="D39" s="193"/>
      <c r="E39" s="193"/>
      <c r="F39" s="193"/>
      <c r="G39" s="193"/>
      <c r="H39" s="193"/>
      <c r="I39" s="193"/>
      <c r="J39" s="193"/>
    </row>
    <row r="40" spans="3:10" ht="15">
      <c r="C40" s="193" t="s">
        <v>74</v>
      </c>
      <c r="D40" s="193"/>
      <c r="E40" s="193"/>
      <c r="F40" s="193"/>
      <c r="G40" s="193"/>
      <c r="H40" s="193"/>
      <c r="I40" s="193"/>
      <c r="J40" s="193"/>
    </row>
    <row r="41" spans="3:10" ht="15">
      <c r="C41" s="52"/>
      <c r="D41" s="56"/>
      <c r="E41" s="194" t="s">
        <v>70</v>
      </c>
      <c r="F41" s="195"/>
      <c r="G41" s="195"/>
      <c r="H41" s="195"/>
      <c r="I41" s="196"/>
      <c r="J41" s="56"/>
    </row>
    <row r="42" spans="3:10" ht="15">
      <c r="C42" s="52"/>
      <c r="D42" s="60" t="s">
        <v>48</v>
      </c>
      <c r="E42" s="60"/>
      <c r="F42" s="60"/>
      <c r="G42" s="60"/>
      <c r="H42" s="60"/>
      <c r="I42" s="60"/>
      <c r="J42" s="60"/>
    </row>
  </sheetData>
  <sheetProtection password="CC07" sheet="1" objects="1" scenarios="1"/>
  <mergeCells count="20">
    <mergeCell ref="D30:J30"/>
    <mergeCell ref="D31:J31"/>
    <mergeCell ref="E33:I33"/>
    <mergeCell ref="D24:I24"/>
    <mergeCell ref="E41:I41"/>
    <mergeCell ref="C35:I35"/>
    <mergeCell ref="C36:I36"/>
    <mergeCell ref="C37:G37"/>
    <mergeCell ref="C38:I38"/>
    <mergeCell ref="C39:J39"/>
    <mergeCell ref="C40:J40"/>
    <mergeCell ref="C34:J34"/>
    <mergeCell ref="D29:J29"/>
    <mergeCell ref="D3:I3"/>
    <mergeCell ref="D16:I17"/>
    <mergeCell ref="D18:I20"/>
    <mergeCell ref="D21:I23"/>
    <mergeCell ref="D11:I15"/>
    <mergeCell ref="D4:I6"/>
    <mergeCell ref="D7:I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Josenias Falcao Filho;jfalcao</dc:creator>
  <cp:keywords/>
  <dc:description/>
  <cp:lastModifiedBy>J.Falcão</cp:lastModifiedBy>
  <cp:lastPrinted>2015-07-23T18:05:57Z</cp:lastPrinted>
  <dcterms:created xsi:type="dcterms:W3CDTF">2014-05-12T15:58:32Z</dcterms:created>
  <dcterms:modified xsi:type="dcterms:W3CDTF">2015-09-15T19:02:22Z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